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ayroll" sheetId="1" r:id="rId1"/>
    <sheet name="Challans" sheetId="2" r:id="rId2"/>
    <sheet name="Bank list" sheetId="3" r:id="rId3"/>
    <sheet name="Settings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54"/>
  <sheetViews>
    <sheetView workbookViewId="0"/>
  </sheetViews>
  <cols>
    <col min="1" max="1" width="12.83203125" customWidth="1"/>
    <col min="2" max="2" width="20.83203125" customWidth="1"/>
    <col min="3" max="3" width="10.83203125" customWidth="1"/>
    <col min="4" max="4" width="10.83203125" customWidth="1"/>
    <col min="5" max="5" width="10.83203125" customWidth="1"/>
    <col min="6" max="6" width="16.83203125" customWidth="1"/>
    <col min="7" max="7" width="14.83203125" customWidth="1"/>
    <col min="8" max="8" width="14.83203125" customWidth="1"/>
    <col min="9" max="9" width="10.83203125" customWidth="1"/>
    <col min="10" max="10" width="14.83203125" customWidth="1"/>
    <col min="11" max="11" width="12.83203125" customWidth="1"/>
    <col min="12" max="12" width="12.83203125" customWidth="1"/>
    <col min="13" max="13" width="14.83203125" customWidth="1"/>
    <col min="14" max="14" width="12.83203125" customWidth="1"/>
    <col min="15" max="15" width="13.83203125" customWidth="1"/>
    <col min="16" max="16" width="14.83203125" customWidth="1"/>
    <col min="17" max="17" width="11.83203125" customWidth="1"/>
    <col min="18" max="18" width="12.83203125" customWidth="1"/>
    <col min="19" max="19" width="12.83203125" customWidth="1"/>
    <col min="20" max="20" width="14.83203125" customWidth="1"/>
    <col min="21" max="21" width="12.83203125" customWidth="1"/>
    <col min="22" max="22" width="13.83203125" customWidth="1"/>
    <col min="23" max="23" width="13.83203125" customWidth="1"/>
    <col min="24" max="24" width="13.83203125" customWidth="1"/>
    <col min="25" max="25" width="12.83203125" customWidth="1"/>
    <col min="26" max="26" width="22.83203125" customWidth="1"/>
  </cols>
  <sheetData>
    <row r="1">
      <c r="A1" t="str">
        <v>EMPLOYER PAYROLL REGISTER / SALARY SHEET (free template from zeba.pro, rules verified Nov 2026). Inputs: columns A to J.</v>
      </c>
    </row>
    <row r="2">
      <c r="A2" t="str">
        <v>Columns K onward calculate. Admin charge and challan totals are on the Challans sheet.</v>
      </c>
    </row>
    <row r="4">
      <c r="A4" t="str">
        <v>Employee ID</v>
      </c>
      <c r="B4" t="str">
        <v>Name</v>
      </c>
      <c r="C4" t="str">
        <v>Days paid</v>
      </c>
      <c r="D4" t="str">
        <v>Basic</v>
      </c>
      <c r="E4" t="str">
        <v>HRA</v>
      </c>
      <c r="F4" t="str">
        <v>Special allowance</v>
      </c>
      <c r="G4" t="str">
        <v>Other earnings</v>
      </c>
      <c r="H4" t="str">
        <v>Professional tax</v>
      </c>
      <c r="I4" t="str">
        <v>TDS</v>
      </c>
      <c r="J4" t="str">
        <v>Other deductions</v>
      </c>
      <c r="K4" t="str">
        <v>Earned basic</v>
      </c>
      <c r="L4" t="str">
        <v>Earned HRA</v>
      </c>
      <c r="M4" t="str">
        <v>Earned special</v>
      </c>
      <c r="N4" t="str">
        <v>Earned other</v>
      </c>
      <c r="O4" t="str">
        <v>Gross earned</v>
      </c>
      <c r="P4" t="str">
        <v>Gross full month</v>
      </c>
      <c r="Q4" t="str">
        <v>PF wages</v>
      </c>
      <c r="R4" t="str">
        <v>Employee PF</v>
      </c>
      <c r="S4" t="str">
        <v>Employee ESI</v>
      </c>
      <c r="T4" t="str">
        <v>Total deductions</v>
      </c>
      <c r="U4" t="str">
        <v>NET PAY</v>
      </c>
      <c r="V4" t="str">
        <v>Employer EPS</v>
      </c>
      <c r="W4" t="str">
        <v>Employer EPF</v>
      </c>
      <c r="X4" t="str">
        <v>Employer EDLI</v>
      </c>
      <c r="Y4" t="str">
        <v>Employer ESI</v>
      </c>
      <c r="Z4" t="str">
        <v>Employer cost (gross + employer contributions)</v>
      </c>
    </row>
    <row r="5">
      <c r="A5" t="str">
        <v>E001</v>
      </c>
      <c r="B5" t="str">
        <v>Asha Verma</v>
      </c>
      <c r="C5">
        <v>30</v>
      </c>
      <c r="D5">
        <v>25000</v>
      </c>
      <c r="E5">
        <v>10000</v>
      </c>
      <c r="F5">
        <v>15000</v>
      </c>
      <c r="G5">
        <v>0</v>
      </c>
      <c r="H5">
        <v>200</v>
      </c>
      <c r="I5">
        <v>0</v>
      </c>
      <c r="J5">
        <v>0</v>
      </c>
      <c r="K5">
        <f>IF($A5="","",ROUND(D5*$C5/Settings!$B$2,0))</f>
      </c>
      <c r="L5">
        <f>IF($A5="","",ROUND(E5*$C5/Settings!$B$2,0))</f>
      </c>
      <c r="M5">
        <f>IF($A5="","",ROUND(F5*$C5/Settings!$B$2,0))</f>
      </c>
      <c r="N5">
        <f>IF($A5="","",ROUND(G5*$C5/Settings!$B$2,0))</f>
      </c>
      <c r="O5">
        <f>IF($A5="","",SUM(K5:N5))</f>
      </c>
      <c r="P5">
        <f>IF($A5="","",SUM(D5:G5))</f>
      </c>
      <c r="Q5">
        <f>IF($A5="","",MIN(IF(Settings!$B$5=1,MAX(K5,ROUND(O5*0.5,0)),K5),Settings!$B$3))</f>
      </c>
      <c r="R5">
        <f>IF($A5="","",ROUND(Q5*Settings!$B$8,0))</f>
      </c>
      <c r="S5">
        <f>IF($A5="","",IF(AND(P5&gt;0,P5&lt;=Settings!$B$4),ROUNDUP(O5*Settings!$B$12,0),0))</f>
      </c>
      <c r="T5">
        <f>IF($A5="","",R5+S5+H5+I5+J5)</f>
      </c>
      <c r="U5">
        <f>IF($A5="","",O5-T5)</f>
      </c>
      <c r="V5">
        <f>IF($A5="","",ROUND(Q5*Settings!$B$7,0))</f>
      </c>
      <c r="W5">
        <f>IF($A5="","",ROUND(Q5*Settings!$B$8,0)-V5)</f>
      </c>
      <c r="X5">
        <f>IF($A5="","",ROUND(MIN(Q5,Settings!$B$3)*Settings!$B$9,0))</f>
      </c>
      <c r="Y5">
        <f>IF($A5="","",IF(AND(P5&gt;0,P5&lt;=Settings!$B$4),ROUNDUP(O5*Settings!$B$13,0),0))</f>
      </c>
      <c r="Z5">
        <f>IF($A5="","",O5+V5+W5+X5+Y5)</f>
      </c>
    </row>
    <row r="6">
      <c r="A6" t="str">
        <v>E002</v>
      </c>
      <c r="B6" t="str">
        <v>Ravi Kumar</v>
      </c>
      <c r="C6">
        <v>28</v>
      </c>
      <c r="D6">
        <v>12000</v>
      </c>
      <c r="E6">
        <v>4000</v>
      </c>
      <c r="F6">
        <v>3000</v>
      </c>
      <c r="G6">
        <v>0</v>
      </c>
      <c r="H6">
        <v>0</v>
      </c>
      <c r="I6">
        <v>0</v>
      </c>
      <c r="J6">
        <v>0</v>
      </c>
      <c r="K6">
        <f>IF($A6="","",ROUND(D6*$C6/Settings!$B$2,0))</f>
      </c>
      <c r="L6">
        <f>IF($A6="","",ROUND(E6*$C6/Settings!$B$2,0))</f>
      </c>
      <c r="M6">
        <f>IF($A6="","",ROUND(F6*$C6/Settings!$B$2,0))</f>
      </c>
      <c r="N6">
        <f>IF($A6="","",ROUND(G6*$C6/Settings!$B$2,0))</f>
      </c>
      <c r="O6">
        <f>IF($A6="","",SUM(K6:N6))</f>
      </c>
      <c r="P6">
        <f>IF($A6="","",SUM(D6:G6))</f>
      </c>
      <c r="Q6">
        <f>IF($A6="","",MIN(IF(Settings!$B$5=1,MAX(K6,ROUND(O6*0.5,0)),K6),Settings!$B$3))</f>
      </c>
      <c r="R6">
        <f>IF($A6="","",ROUND(Q6*Settings!$B$8,0))</f>
      </c>
      <c r="S6">
        <f>IF($A6="","",IF(AND(P6&gt;0,P6&lt;=Settings!$B$4),ROUNDUP(O6*Settings!$B$12,0),0))</f>
      </c>
      <c r="T6">
        <f>IF($A6="","",R6+S6+H6+I6+J6)</f>
      </c>
      <c r="U6">
        <f>IF($A6="","",O6-T6)</f>
      </c>
      <c r="V6">
        <f>IF($A6="","",ROUND(Q6*Settings!$B$7,0))</f>
      </c>
      <c r="W6">
        <f>IF($A6="","",ROUND(Q6*Settings!$B$8,0)-V6)</f>
      </c>
      <c r="X6">
        <f>IF($A6="","",ROUND(MIN(Q6,Settings!$B$3)*Settings!$B$9,0))</f>
      </c>
      <c r="Y6">
        <f>IF($A6="","",IF(AND(P6&gt;0,P6&lt;=Settings!$B$4),ROUNDUP(O6*Settings!$B$13,0),0))</f>
      </c>
      <c r="Z6">
        <f>IF($A6="","",O6+V6+W6+X6+Y6)</f>
      </c>
    </row>
    <row r="7">
      <c r="A7" t="str">
        <v>E003</v>
      </c>
      <c r="B7" t="str">
        <v>Meera Shah</v>
      </c>
      <c r="C7">
        <v>30</v>
      </c>
      <c r="D7">
        <v>20000</v>
      </c>
      <c r="E7">
        <v>8000</v>
      </c>
      <c r="F7">
        <v>12000</v>
      </c>
      <c r="G7">
        <v>2000</v>
      </c>
      <c r="H7">
        <v>200</v>
      </c>
      <c r="I7">
        <v>1500</v>
      </c>
      <c r="J7">
        <v>500</v>
      </c>
      <c r="K7">
        <f>IF($A7="","",ROUND(D7*$C7/Settings!$B$2,0))</f>
      </c>
      <c r="L7">
        <f>IF($A7="","",ROUND(E7*$C7/Settings!$B$2,0))</f>
      </c>
      <c r="M7">
        <f>IF($A7="","",ROUND(F7*$C7/Settings!$B$2,0))</f>
      </c>
      <c r="N7">
        <f>IF($A7="","",ROUND(G7*$C7/Settings!$B$2,0))</f>
      </c>
      <c r="O7">
        <f>IF($A7="","",SUM(K7:N7))</f>
      </c>
      <c r="P7">
        <f>IF($A7="","",SUM(D7:G7))</f>
      </c>
      <c r="Q7">
        <f>IF($A7="","",MIN(IF(Settings!$B$5=1,MAX(K7,ROUND(O7*0.5,0)),K7),Settings!$B$3))</f>
      </c>
      <c r="R7">
        <f>IF($A7="","",ROUND(Q7*Settings!$B$8,0))</f>
      </c>
      <c r="S7">
        <f>IF($A7="","",IF(AND(P7&gt;0,P7&lt;=Settings!$B$4),ROUNDUP(O7*Settings!$B$12,0),0))</f>
      </c>
      <c r="T7">
        <f>IF($A7="","",R7+S7+H7+I7+J7)</f>
      </c>
      <c r="U7">
        <f>IF($A7="","",O7-T7)</f>
      </c>
      <c r="V7">
        <f>IF($A7="","",ROUND(Q7*Settings!$B$7,0))</f>
      </c>
      <c r="W7">
        <f>IF($A7="","",ROUND(Q7*Settings!$B$8,0)-V7)</f>
      </c>
      <c r="X7">
        <f>IF($A7="","",ROUND(MIN(Q7,Settings!$B$3)*Settings!$B$9,0))</f>
      </c>
      <c r="Y7">
        <f>IF($A7="","",IF(AND(P7&gt;0,P7&lt;=Settings!$B$4),ROUNDUP(O7*Settings!$B$13,0),0))</f>
      </c>
      <c r="Z7">
        <f>IF($A7="","",O7+V7+W7+X7+Y7)</f>
      </c>
    </row>
    <row r="8">
      <c r="K8">
        <f>IF($A8="","",ROUND(D8*$C8/Settings!$B$2,0))</f>
      </c>
      <c r="L8">
        <f>IF($A8="","",ROUND(E8*$C8/Settings!$B$2,0))</f>
      </c>
      <c r="M8">
        <f>IF($A8="","",ROUND(F8*$C8/Settings!$B$2,0))</f>
      </c>
      <c r="N8">
        <f>IF($A8="","",ROUND(G8*$C8/Settings!$B$2,0))</f>
      </c>
      <c r="O8">
        <f>IF($A8="","",SUM(K8:N8))</f>
      </c>
      <c r="P8">
        <f>IF($A8="","",SUM(D8:G8))</f>
      </c>
      <c r="Q8">
        <f>IF($A8="","",MIN(IF(Settings!$B$5=1,MAX(K8,ROUND(O8*0.5,0)),K8),Settings!$B$3))</f>
      </c>
      <c r="R8">
        <f>IF($A8="","",ROUND(Q8*Settings!$B$8,0))</f>
      </c>
      <c r="S8">
        <f>IF($A8="","",IF(AND(P8&gt;0,P8&lt;=Settings!$B$4),ROUNDUP(O8*Settings!$B$12,0),0))</f>
      </c>
      <c r="T8">
        <f>IF($A8="","",R8+S8+H8+I8+J8)</f>
      </c>
      <c r="U8">
        <f>IF($A8="","",O8-T8)</f>
      </c>
      <c r="V8">
        <f>IF($A8="","",ROUND(Q8*Settings!$B$7,0))</f>
      </c>
      <c r="W8">
        <f>IF($A8="","",ROUND(Q8*Settings!$B$8,0)-V8)</f>
      </c>
      <c r="X8">
        <f>IF($A8="","",ROUND(MIN(Q8,Settings!$B$3)*Settings!$B$9,0))</f>
      </c>
      <c r="Y8">
        <f>IF($A8="","",IF(AND(P8&gt;0,P8&lt;=Settings!$B$4),ROUNDUP(O8*Settings!$B$13,0),0))</f>
      </c>
      <c r="Z8">
        <f>IF($A8="","",O8+V8+W8+X8+Y8)</f>
      </c>
    </row>
    <row r="9">
      <c r="K9">
        <f>IF($A9="","",ROUND(D9*$C9/Settings!$B$2,0))</f>
      </c>
      <c r="L9">
        <f>IF($A9="","",ROUND(E9*$C9/Settings!$B$2,0))</f>
      </c>
      <c r="M9">
        <f>IF($A9="","",ROUND(F9*$C9/Settings!$B$2,0))</f>
      </c>
      <c r="N9">
        <f>IF($A9="","",ROUND(G9*$C9/Settings!$B$2,0))</f>
      </c>
      <c r="O9">
        <f>IF($A9="","",SUM(K9:N9))</f>
      </c>
      <c r="P9">
        <f>IF($A9="","",SUM(D9:G9))</f>
      </c>
      <c r="Q9">
        <f>IF($A9="","",MIN(IF(Settings!$B$5=1,MAX(K9,ROUND(O9*0.5,0)),K9),Settings!$B$3))</f>
      </c>
      <c r="R9">
        <f>IF($A9="","",ROUND(Q9*Settings!$B$8,0))</f>
      </c>
      <c r="S9">
        <f>IF($A9="","",IF(AND(P9&gt;0,P9&lt;=Settings!$B$4),ROUNDUP(O9*Settings!$B$12,0),0))</f>
      </c>
      <c r="T9">
        <f>IF($A9="","",R9+S9+H9+I9+J9)</f>
      </c>
      <c r="U9">
        <f>IF($A9="","",O9-T9)</f>
      </c>
      <c r="V9">
        <f>IF($A9="","",ROUND(Q9*Settings!$B$7,0))</f>
      </c>
      <c r="W9">
        <f>IF($A9="","",ROUND(Q9*Settings!$B$8,0)-V9)</f>
      </c>
      <c r="X9">
        <f>IF($A9="","",ROUND(MIN(Q9,Settings!$B$3)*Settings!$B$9,0))</f>
      </c>
      <c r="Y9">
        <f>IF($A9="","",IF(AND(P9&gt;0,P9&lt;=Settings!$B$4),ROUNDUP(O9*Settings!$B$13,0),0))</f>
      </c>
      <c r="Z9">
        <f>IF($A9="","",O9+V9+W9+X9+Y9)</f>
      </c>
    </row>
    <row r="10">
      <c r="K10">
        <f>IF($A10="","",ROUND(D10*$C10/Settings!$B$2,0))</f>
      </c>
      <c r="L10">
        <f>IF($A10="","",ROUND(E10*$C10/Settings!$B$2,0))</f>
      </c>
      <c r="M10">
        <f>IF($A10="","",ROUND(F10*$C10/Settings!$B$2,0))</f>
      </c>
      <c r="N10">
        <f>IF($A10="","",ROUND(G10*$C10/Settings!$B$2,0))</f>
      </c>
      <c r="O10">
        <f>IF($A10="","",SUM(K10:N10))</f>
      </c>
      <c r="P10">
        <f>IF($A10="","",SUM(D10:G10))</f>
      </c>
      <c r="Q10">
        <f>IF($A10="","",MIN(IF(Settings!$B$5=1,MAX(K10,ROUND(O10*0.5,0)),K10),Settings!$B$3))</f>
      </c>
      <c r="R10">
        <f>IF($A10="","",ROUND(Q10*Settings!$B$8,0))</f>
      </c>
      <c r="S10">
        <f>IF($A10="","",IF(AND(P10&gt;0,P10&lt;=Settings!$B$4),ROUNDUP(O10*Settings!$B$12,0),0))</f>
      </c>
      <c r="T10">
        <f>IF($A10="","",R10+S10+H10+I10+J10)</f>
      </c>
      <c r="U10">
        <f>IF($A10="","",O10-T10)</f>
      </c>
      <c r="V10">
        <f>IF($A10="","",ROUND(Q10*Settings!$B$7,0))</f>
      </c>
      <c r="W10">
        <f>IF($A10="","",ROUND(Q10*Settings!$B$8,0)-V10)</f>
      </c>
      <c r="X10">
        <f>IF($A10="","",ROUND(MIN(Q10,Settings!$B$3)*Settings!$B$9,0))</f>
      </c>
      <c r="Y10">
        <f>IF($A10="","",IF(AND(P10&gt;0,P10&lt;=Settings!$B$4),ROUNDUP(O10*Settings!$B$13,0),0))</f>
      </c>
      <c r="Z10">
        <f>IF($A10="","",O10+V10+W10+X10+Y10)</f>
      </c>
    </row>
    <row r="11">
      <c r="K11">
        <f>IF($A11="","",ROUND(D11*$C11/Settings!$B$2,0))</f>
      </c>
      <c r="L11">
        <f>IF($A11="","",ROUND(E11*$C11/Settings!$B$2,0))</f>
      </c>
      <c r="M11">
        <f>IF($A11="","",ROUND(F11*$C11/Settings!$B$2,0))</f>
      </c>
      <c r="N11">
        <f>IF($A11="","",ROUND(G11*$C11/Settings!$B$2,0))</f>
      </c>
      <c r="O11">
        <f>IF($A11="","",SUM(K11:N11))</f>
      </c>
      <c r="P11">
        <f>IF($A11="","",SUM(D11:G11))</f>
      </c>
      <c r="Q11">
        <f>IF($A11="","",MIN(IF(Settings!$B$5=1,MAX(K11,ROUND(O11*0.5,0)),K11),Settings!$B$3))</f>
      </c>
      <c r="R11">
        <f>IF($A11="","",ROUND(Q11*Settings!$B$8,0))</f>
      </c>
      <c r="S11">
        <f>IF($A11="","",IF(AND(P11&gt;0,P11&lt;=Settings!$B$4),ROUNDUP(O11*Settings!$B$12,0),0))</f>
      </c>
      <c r="T11">
        <f>IF($A11="","",R11+S11+H11+I11+J11)</f>
      </c>
      <c r="U11">
        <f>IF($A11="","",O11-T11)</f>
      </c>
      <c r="V11">
        <f>IF($A11="","",ROUND(Q11*Settings!$B$7,0))</f>
      </c>
      <c r="W11">
        <f>IF($A11="","",ROUND(Q11*Settings!$B$8,0)-V11)</f>
      </c>
      <c r="X11">
        <f>IF($A11="","",ROUND(MIN(Q11,Settings!$B$3)*Settings!$B$9,0))</f>
      </c>
      <c r="Y11">
        <f>IF($A11="","",IF(AND(P11&gt;0,P11&lt;=Settings!$B$4),ROUNDUP(O11*Settings!$B$13,0),0))</f>
      </c>
      <c r="Z11">
        <f>IF($A11="","",O11+V11+W11+X11+Y11)</f>
      </c>
    </row>
    <row r="12">
      <c r="K12">
        <f>IF($A12="","",ROUND(D12*$C12/Settings!$B$2,0))</f>
      </c>
      <c r="L12">
        <f>IF($A12="","",ROUND(E12*$C12/Settings!$B$2,0))</f>
      </c>
      <c r="M12">
        <f>IF($A12="","",ROUND(F12*$C12/Settings!$B$2,0))</f>
      </c>
      <c r="N12">
        <f>IF($A12="","",ROUND(G12*$C12/Settings!$B$2,0))</f>
      </c>
      <c r="O12">
        <f>IF($A12="","",SUM(K12:N12))</f>
      </c>
      <c r="P12">
        <f>IF($A12="","",SUM(D12:G12))</f>
      </c>
      <c r="Q12">
        <f>IF($A12="","",MIN(IF(Settings!$B$5=1,MAX(K12,ROUND(O12*0.5,0)),K12),Settings!$B$3))</f>
      </c>
      <c r="R12">
        <f>IF($A12="","",ROUND(Q12*Settings!$B$8,0))</f>
      </c>
      <c r="S12">
        <f>IF($A12="","",IF(AND(P12&gt;0,P12&lt;=Settings!$B$4),ROUNDUP(O12*Settings!$B$12,0),0))</f>
      </c>
      <c r="T12">
        <f>IF($A12="","",R12+S12+H12+I12+J12)</f>
      </c>
      <c r="U12">
        <f>IF($A12="","",O12-T12)</f>
      </c>
      <c r="V12">
        <f>IF($A12="","",ROUND(Q12*Settings!$B$7,0))</f>
      </c>
      <c r="W12">
        <f>IF($A12="","",ROUND(Q12*Settings!$B$8,0)-V12)</f>
      </c>
      <c r="X12">
        <f>IF($A12="","",ROUND(MIN(Q12,Settings!$B$3)*Settings!$B$9,0))</f>
      </c>
      <c r="Y12">
        <f>IF($A12="","",IF(AND(P12&gt;0,P12&lt;=Settings!$B$4),ROUNDUP(O12*Settings!$B$13,0),0))</f>
      </c>
      <c r="Z12">
        <f>IF($A12="","",O12+V12+W12+X12+Y12)</f>
      </c>
    </row>
    <row r="13">
      <c r="K13">
        <f>IF($A13="","",ROUND(D13*$C13/Settings!$B$2,0))</f>
      </c>
      <c r="L13">
        <f>IF($A13="","",ROUND(E13*$C13/Settings!$B$2,0))</f>
      </c>
      <c r="M13">
        <f>IF($A13="","",ROUND(F13*$C13/Settings!$B$2,0))</f>
      </c>
      <c r="N13">
        <f>IF($A13="","",ROUND(G13*$C13/Settings!$B$2,0))</f>
      </c>
      <c r="O13">
        <f>IF($A13="","",SUM(K13:N13))</f>
      </c>
      <c r="P13">
        <f>IF($A13="","",SUM(D13:G13))</f>
      </c>
      <c r="Q13">
        <f>IF($A13="","",MIN(IF(Settings!$B$5=1,MAX(K13,ROUND(O13*0.5,0)),K13),Settings!$B$3))</f>
      </c>
      <c r="R13">
        <f>IF($A13="","",ROUND(Q13*Settings!$B$8,0))</f>
      </c>
      <c r="S13">
        <f>IF($A13="","",IF(AND(P13&gt;0,P13&lt;=Settings!$B$4),ROUNDUP(O13*Settings!$B$12,0),0))</f>
      </c>
      <c r="T13">
        <f>IF($A13="","",R13+S13+H13+I13+J13)</f>
      </c>
      <c r="U13">
        <f>IF($A13="","",O13-T13)</f>
      </c>
      <c r="V13">
        <f>IF($A13="","",ROUND(Q13*Settings!$B$7,0))</f>
      </c>
      <c r="W13">
        <f>IF($A13="","",ROUND(Q13*Settings!$B$8,0)-V13)</f>
      </c>
      <c r="X13">
        <f>IF($A13="","",ROUND(MIN(Q13,Settings!$B$3)*Settings!$B$9,0))</f>
      </c>
      <c r="Y13">
        <f>IF($A13="","",IF(AND(P13&gt;0,P13&lt;=Settings!$B$4),ROUNDUP(O13*Settings!$B$13,0),0))</f>
      </c>
      <c r="Z13">
        <f>IF($A13="","",O13+V13+W13+X13+Y13)</f>
      </c>
    </row>
    <row r="14">
      <c r="K14">
        <f>IF($A14="","",ROUND(D14*$C14/Settings!$B$2,0))</f>
      </c>
      <c r="L14">
        <f>IF($A14="","",ROUND(E14*$C14/Settings!$B$2,0))</f>
      </c>
      <c r="M14">
        <f>IF($A14="","",ROUND(F14*$C14/Settings!$B$2,0))</f>
      </c>
      <c r="N14">
        <f>IF($A14="","",ROUND(G14*$C14/Settings!$B$2,0))</f>
      </c>
      <c r="O14">
        <f>IF($A14="","",SUM(K14:N14))</f>
      </c>
      <c r="P14">
        <f>IF($A14="","",SUM(D14:G14))</f>
      </c>
      <c r="Q14">
        <f>IF($A14="","",MIN(IF(Settings!$B$5=1,MAX(K14,ROUND(O14*0.5,0)),K14),Settings!$B$3))</f>
      </c>
      <c r="R14">
        <f>IF($A14="","",ROUND(Q14*Settings!$B$8,0))</f>
      </c>
      <c r="S14">
        <f>IF($A14="","",IF(AND(P14&gt;0,P14&lt;=Settings!$B$4),ROUNDUP(O14*Settings!$B$12,0),0))</f>
      </c>
      <c r="T14">
        <f>IF($A14="","",R14+S14+H14+I14+J14)</f>
      </c>
      <c r="U14">
        <f>IF($A14="","",O14-T14)</f>
      </c>
      <c r="V14">
        <f>IF($A14="","",ROUND(Q14*Settings!$B$7,0))</f>
      </c>
      <c r="W14">
        <f>IF($A14="","",ROUND(Q14*Settings!$B$8,0)-V14)</f>
      </c>
      <c r="X14">
        <f>IF($A14="","",ROUND(MIN(Q14,Settings!$B$3)*Settings!$B$9,0))</f>
      </c>
      <c r="Y14">
        <f>IF($A14="","",IF(AND(P14&gt;0,P14&lt;=Settings!$B$4),ROUNDUP(O14*Settings!$B$13,0),0))</f>
      </c>
      <c r="Z14">
        <f>IF($A14="","",O14+V14+W14+X14+Y14)</f>
      </c>
    </row>
    <row r="15">
      <c r="K15">
        <f>IF($A15="","",ROUND(D15*$C15/Settings!$B$2,0))</f>
      </c>
      <c r="L15">
        <f>IF($A15="","",ROUND(E15*$C15/Settings!$B$2,0))</f>
      </c>
      <c r="M15">
        <f>IF($A15="","",ROUND(F15*$C15/Settings!$B$2,0))</f>
      </c>
      <c r="N15">
        <f>IF($A15="","",ROUND(G15*$C15/Settings!$B$2,0))</f>
      </c>
      <c r="O15">
        <f>IF($A15="","",SUM(K15:N15))</f>
      </c>
      <c r="P15">
        <f>IF($A15="","",SUM(D15:G15))</f>
      </c>
      <c r="Q15">
        <f>IF($A15="","",MIN(IF(Settings!$B$5=1,MAX(K15,ROUND(O15*0.5,0)),K15),Settings!$B$3))</f>
      </c>
      <c r="R15">
        <f>IF($A15="","",ROUND(Q15*Settings!$B$8,0))</f>
      </c>
      <c r="S15">
        <f>IF($A15="","",IF(AND(P15&gt;0,P15&lt;=Settings!$B$4),ROUNDUP(O15*Settings!$B$12,0),0))</f>
      </c>
      <c r="T15">
        <f>IF($A15="","",R15+S15+H15+I15+J15)</f>
      </c>
      <c r="U15">
        <f>IF($A15="","",O15-T15)</f>
      </c>
      <c r="V15">
        <f>IF($A15="","",ROUND(Q15*Settings!$B$7,0))</f>
      </c>
      <c r="W15">
        <f>IF($A15="","",ROUND(Q15*Settings!$B$8,0)-V15)</f>
      </c>
      <c r="X15">
        <f>IF($A15="","",ROUND(MIN(Q15,Settings!$B$3)*Settings!$B$9,0))</f>
      </c>
      <c r="Y15">
        <f>IF($A15="","",IF(AND(P15&gt;0,P15&lt;=Settings!$B$4),ROUNDUP(O15*Settings!$B$13,0),0))</f>
      </c>
      <c r="Z15">
        <f>IF($A15="","",O15+V15+W15+X15+Y15)</f>
      </c>
    </row>
    <row r="16">
      <c r="K16">
        <f>IF($A16="","",ROUND(D16*$C16/Settings!$B$2,0))</f>
      </c>
      <c r="L16">
        <f>IF($A16="","",ROUND(E16*$C16/Settings!$B$2,0))</f>
      </c>
      <c r="M16">
        <f>IF($A16="","",ROUND(F16*$C16/Settings!$B$2,0))</f>
      </c>
      <c r="N16">
        <f>IF($A16="","",ROUND(G16*$C16/Settings!$B$2,0))</f>
      </c>
      <c r="O16">
        <f>IF($A16="","",SUM(K16:N16))</f>
      </c>
      <c r="P16">
        <f>IF($A16="","",SUM(D16:G16))</f>
      </c>
      <c r="Q16">
        <f>IF($A16="","",MIN(IF(Settings!$B$5=1,MAX(K16,ROUND(O16*0.5,0)),K16),Settings!$B$3))</f>
      </c>
      <c r="R16">
        <f>IF($A16="","",ROUND(Q16*Settings!$B$8,0))</f>
      </c>
      <c r="S16">
        <f>IF($A16="","",IF(AND(P16&gt;0,P16&lt;=Settings!$B$4),ROUNDUP(O16*Settings!$B$12,0),0))</f>
      </c>
      <c r="T16">
        <f>IF($A16="","",R16+S16+H16+I16+J16)</f>
      </c>
      <c r="U16">
        <f>IF($A16="","",O16-T16)</f>
      </c>
      <c r="V16">
        <f>IF($A16="","",ROUND(Q16*Settings!$B$7,0))</f>
      </c>
      <c r="W16">
        <f>IF($A16="","",ROUND(Q16*Settings!$B$8,0)-V16)</f>
      </c>
      <c r="X16">
        <f>IF($A16="","",ROUND(MIN(Q16,Settings!$B$3)*Settings!$B$9,0))</f>
      </c>
      <c r="Y16">
        <f>IF($A16="","",IF(AND(P16&gt;0,P16&lt;=Settings!$B$4),ROUNDUP(O16*Settings!$B$13,0),0))</f>
      </c>
      <c r="Z16">
        <f>IF($A16="","",O16+V16+W16+X16+Y16)</f>
      </c>
    </row>
    <row r="17">
      <c r="K17">
        <f>IF($A17="","",ROUND(D17*$C17/Settings!$B$2,0))</f>
      </c>
      <c r="L17">
        <f>IF($A17="","",ROUND(E17*$C17/Settings!$B$2,0))</f>
      </c>
      <c r="M17">
        <f>IF($A17="","",ROUND(F17*$C17/Settings!$B$2,0))</f>
      </c>
      <c r="N17">
        <f>IF($A17="","",ROUND(G17*$C17/Settings!$B$2,0))</f>
      </c>
      <c r="O17">
        <f>IF($A17="","",SUM(K17:N17))</f>
      </c>
      <c r="P17">
        <f>IF($A17="","",SUM(D17:G17))</f>
      </c>
      <c r="Q17">
        <f>IF($A17="","",MIN(IF(Settings!$B$5=1,MAX(K17,ROUND(O17*0.5,0)),K17),Settings!$B$3))</f>
      </c>
      <c r="R17">
        <f>IF($A17="","",ROUND(Q17*Settings!$B$8,0))</f>
      </c>
      <c r="S17">
        <f>IF($A17="","",IF(AND(P17&gt;0,P17&lt;=Settings!$B$4),ROUNDUP(O17*Settings!$B$12,0),0))</f>
      </c>
      <c r="T17">
        <f>IF($A17="","",R17+S17+H17+I17+J17)</f>
      </c>
      <c r="U17">
        <f>IF($A17="","",O17-T17)</f>
      </c>
      <c r="V17">
        <f>IF($A17="","",ROUND(Q17*Settings!$B$7,0))</f>
      </c>
      <c r="W17">
        <f>IF($A17="","",ROUND(Q17*Settings!$B$8,0)-V17)</f>
      </c>
      <c r="X17">
        <f>IF($A17="","",ROUND(MIN(Q17,Settings!$B$3)*Settings!$B$9,0))</f>
      </c>
      <c r="Y17">
        <f>IF($A17="","",IF(AND(P17&gt;0,P17&lt;=Settings!$B$4),ROUNDUP(O17*Settings!$B$13,0),0))</f>
      </c>
      <c r="Z17">
        <f>IF($A17="","",O17+V17+W17+X17+Y17)</f>
      </c>
    </row>
    <row r="18">
      <c r="K18">
        <f>IF($A18="","",ROUND(D18*$C18/Settings!$B$2,0))</f>
      </c>
      <c r="L18">
        <f>IF($A18="","",ROUND(E18*$C18/Settings!$B$2,0))</f>
      </c>
      <c r="M18">
        <f>IF($A18="","",ROUND(F18*$C18/Settings!$B$2,0))</f>
      </c>
      <c r="N18">
        <f>IF($A18="","",ROUND(G18*$C18/Settings!$B$2,0))</f>
      </c>
      <c r="O18">
        <f>IF($A18="","",SUM(K18:N18))</f>
      </c>
      <c r="P18">
        <f>IF($A18="","",SUM(D18:G18))</f>
      </c>
      <c r="Q18">
        <f>IF($A18="","",MIN(IF(Settings!$B$5=1,MAX(K18,ROUND(O18*0.5,0)),K18),Settings!$B$3))</f>
      </c>
      <c r="R18">
        <f>IF($A18="","",ROUND(Q18*Settings!$B$8,0))</f>
      </c>
      <c r="S18">
        <f>IF($A18="","",IF(AND(P18&gt;0,P18&lt;=Settings!$B$4),ROUNDUP(O18*Settings!$B$12,0),0))</f>
      </c>
      <c r="T18">
        <f>IF($A18="","",R18+S18+H18+I18+J18)</f>
      </c>
      <c r="U18">
        <f>IF($A18="","",O18-T18)</f>
      </c>
      <c r="V18">
        <f>IF($A18="","",ROUND(Q18*Settings!$B$7,0))</f>
      </c>
      <c r="W18">
        <f>IF($A18="","",ROUND(Q18*Settings!$B$8,0)-V18)</f>
      </c>
      <c r="X18">
        <f>IF($A18="","",ROUND(MIN(Q18,Settings!$B$3)*Settings!$B$9,0))</f>
      </c>
      <c r="Y18">
        <f>IF($A18="","",IF(AND(P18&gt;0,P18&lt;=Settings!$B$4),ROUNDUP(O18*Settings!$B$13,0),0))</f>
      </c>
      <c r="Z18">
        <f>IF($A18="","",O18+V18+W18+X18+Y18)</f>
      </c>
    </row>
    <row r="19">
      <c r="K19">
        <f>IF($A19="","",ROUND(D19*$C19/Settings!$B$2,0))</f>
      </c>
      <c r="L19">
        <f>IF($A19="","",ROUND(E19*$C19/Settings!$B$2,0))</f>
      </c>
      <c r="M19">
        <f>IF($A19="","",ROUND(F19*$C19/Settings!$B$2,0))</f>
      </c>
      <c r="N19">
        <f>IF($A19="","",ROUND(G19*$C19/Settings!$B$2,0))</f>
      </c>
      <c r="O19">
        <f>IF($A19="","",SUM(K19:N19))</f>
      </c>
      <c r="P19">
        <f>IF($A19="","",SUM(D19:G19))</f>
      </c>
      <c r="Q19">
        <f>IF($A19="","",MIN(IF(Settings!$B$5=1,MAX(K19,ROUND(O19*0.5,0)),K19),Settings!$B$3))</f>
      </c>
      <c r="R19">
        <f>IF($A19="","",ROUND(Q19*Settings!$B$8,0))</f>
      </c>
      <c r="S19">
        <f>IF($A19="","",IF(AND(P19&gt;0,P19&lt;=Settings!$B$4),ROUNDUP(O19*Settings!$B$12,0),0))</f>
      </c>
      <c r="T19">
        <f>IF($A19="","",R19+S19+H19+I19+J19)</f>
      </c>
      <c r="U19">
        <f>IF($A19="","",O19-T19)</f>
      </c>
      <c r="V19">
        <f>IF($A19="","",ROUND(Q19*Settings!$B$7,0))</f>
      </c>
      <c r="W19">
        <f>IF($A19="","",ROUND(Q19*Settings!$B$8,0)-V19)</f>
      </c>
      <c r="X19">
        <f>IF($A19="","",ROUND(MIN(Q19,Settings!$B$3)*Settings!$B$9,0))</f>
      </c>
      <c r="Y19">
        <f>IF($A19="","",IF(AND(P19&gt;0,P19&lt;=Settings!$B$4),ROUNDUP(O19*Settings!$B$13,0),0))</f>
      </c>
      <c r="Z19">
        <f>IF($A19="","",O19+V19+W19+X19+Y19)</f>
      </c>
    </row>
    <row r="20">
      <c r="K20">
        <f>IF($A20="","",ROUND(D20*$C20/Settings!$B$2,0))</f>
      </c>
      <c r="L20">
        <f>IF($A20="","",ROUND(E20*$C20/Settings!$B$2,0))</f>
      </c>
      <c r="M20">
        <f>IF($A20="","",ROUND(F20*$C20/Settings!$B$2,0))</f>
      </c>
      <c r="N20">
        <f>IF($A20="","",ROUND(G20*$C20/Settings!$B$2,0))</f>
      </c>
      <c r="O20">
        <f>IF($A20="","",SUM(K20:N20))</f>
      </c>
      <c r="P20">
        <f>IF($A20="","",SUM(D20:G20))</f>
      </c>
      <c r="Q20">
        <f>IF($A20="","",MIN(IF(Settings!$B$5=1,MAX(K20,ROUND(O20*0.5,0)),K20),Settings!$B$3))</f>
      </c>
      <c r="R20">
        <f>IF($A20="","",ROUND(Q20*Settings!$B$8,0))</f>
      </c>
      <c r="S20">
        <f>IF($A20="","",IF(AND(P20&gt;0,P20&lt;=Settings!$B$4),ROUNDUP(O20*Settings!$B$12,0),0))</f>
      </c>
      <c r="T20">
        <f>IF($A20="","",R20+S20+H20+I20+J20)</f>
      </c>
      <c r="U20">
        <f>IF($A20="","",O20-T20)</f>
      </c>
      <c r="V20">
        <f>IF($A20="","",ROUND(Q20*Settings!$B$7,0))</f>
      </c>
      <c r="W20">
        <f>IF($A20="","",ROUND(Q20*Settings!$B$8,0)-V20)</f>
      </c>
      <c r="X20">
        <f>IF($A20="","",ROUND(MIN(Q20,Settings!$B$3)*Settings!$B$9,0))</f>
      </c>
      <c r="Y20">
        <f>IF($A20="","",IF(AND(P20&gt;0,P20&lt;=Settings!$B$4),ROUNDUP(O20*Settings!$B$13,0),0))</f>
      </c>
      <c r="Z20">
        <f>IF($A20="","",O20+V20+W20+X20+Y20)</f>
      </c>
    </row>
    <row r="21">
      <c r="K21">
        <f>IF($A21="","",ROUND(D21*$C21/Settings!$B$2,0))</f>
      </c>
      <c r="L21">
        <f>IF($A21="","",ROUND(E21*$C21/Settings!$B$2,0))</f>
      </c>
      <c r="M21">
        <f>IF($A21="","",ROUND(F21*$C21/Settings!$B$2,0))</f>
      </c>
      <c r="N21">
        <f>IF($A21="","",ROUND(G21*$C21/Settings!$B$2,0))</f>
      </c>
      <c r="O21">
        <f>IF($A21="","",SUM(K21:N21))</f>
      </c>
      <c r="P21">
        <f>IF($A21="","",SUM(D21:G21))</f>
      </c>
      <c r="Q21">
        <f>IF($A21="","",MIN(IF(Settings!$B$5=1,MAX(K21,ROUND(O21*0.5,0)),K21),Settings!$B$3))</f>
      </c>
      <c r="R21">
        <f>IF($A21="","",ROUND(Q21*Settings!$B$8,0))</f>
      </c>
      <c r="S21">
        <f>IF($A21="","",IF(AND(P21&gt;0,P21&lt;=Settings!$B$4),ROUNDUP(O21*Settings!$B$12,0),0))</f>
      </c>
      <c r="T21">
        <f>IF($A21="","",R21+S21+H21+I21+J21)</f>
      </c>
      <c r="U21">
        <f>IF($A21="","",O21-T21)</f>
      </c>
      <c r="V21">
        <f>IF($A21="","",ROUND(Q21*Settings!$B$7,0))</f>
      </c>
      <c r="W21">
        <f>IF($A21="","",ROUND(Q21*Settings!$B$8,0)-V21)</f>
      </c>
      <c r="X21">
        <f>IF($A21="","",ROUND(MIN(Q21,Settings!$B$3)*Settings!$B$9,0))</f>
      </c>
      <c r="Y21">
        <f>IF($A21="","",IF(AND(P21&gt;0,P21&lt;=Settings!$B$4),ROUNDUP(O21*Settings!$B$13,0),0))</f>
      </c>
      <c r="Z21">
        <f>IF($A21="","",O21+V21+W21+X21+Y21)</f>
      </c>
    </row>
    <row r="22">
      <c r="K22">
        <f>IF($A22="","",ROUND(D22*$C22/Settings!$B$2,0))</f>
      </c>
      <c r="L22">
        <f>IF($A22="","",ROUND(E22*$C22/Settings!$B$2,0))</f>
      </c>
      <c r="M22">
        <f>IF($A22="","",ROUND(F22*$C22/Settings!$B$2,0))</f>
      </c>
      <c r="N22">
        <f>IF($A22="","",ROUND(G22*$C22/Settings!$B$2,0))</f>
      </c>
      <c r="O22">
        <f>IF($A22="","",SUM(K22:N22))</f>
      </c>
      <c r="P22">
        <f>IF($A22="","",SUM(D22:G22))</f>
      </c>
      <c r="Q22">
        <f>IF($A22="","",MIN(IF(Settings!$B$5=1,MAX(K22,ROUND(O22*0.5,0)),K22),Settings!$B$3))</f>
      </c>
      <c r="R22">
        <f>IF($A22="","",ROUND(Q22*Settings!$B$8,0))</f>
      </c>
      <c r="S22">
        <f>IF($A22="","",IF(AND(P22&gt;0,P22&lt;=Settings!$B$4),ROUNDUP(O22*Settings!$B$12,0),0))</f>
      </c>
      <c r="T22">
        <f>IF($A22="","",R22+S22+H22+I22+J22)</f>
      </c>
      <c r="U22">
        <f>IF($A22="","",O22-T22)</f>
      </c>
      <c r="V22">
        <f>IF($A22="","",ROUND(Q22*Settings!$B$7,0))</f>
      </c>
      <c r="W22">
        <f>IF($A22="","",ROUND(Q22*Settings!$B$8,0)-V22)</f>
      </c>
      <c r="X22">
        <f>IF($A22="","",ROUND(MIN(Q22,Settings!$B$3)*Settings!$B$9,0))</f>
      </c>
      <c r="Y22">
        <f>IF($A22="","",IF(AND(P22&gt;0,P22&lt;=Settings!$B$4),ROUNDUP(O22*Settings!$B$13,0),0))</f>
      </c>
      <c r="Z22">
        <f>IF($A22="","",O22+V22+W22+X22+Y22)</f>
      </c>
    </row>
    <row r="23">
      <c r="K23">
        <f>IF($A23="","",ROUND(D23*$C23/Settings!$B$2,0))</f>
      </c>
      <c r="L23">
        <f>IF($A23="","",ROUND(E23*$C23/Settings!$B$2,0))</f>
      </c>
      <c r="M23">
        <f>IF($A23="","",ROUND(F23*$C23/Settings!$B$2,0))</f>
      </c>
      <c r="N23">
        <f>IF($A23="","",ROUND(G23*$C23/Settings!$B$2,0))</f>
      </c>
      <c r="O23">
        <f>IF($A23="","",SUM(K23:N23))</f>
      </c>
      <c r="P23">
        <f>IF($A23="","",SUM(D23:G23))</f>
      </c>
      <c r="Q23">
        <f>IF($A23="","",MIN(IF(Settings!$B$5=1,MAX(K23,ROUND(O23*0.5,0)),K23),Settings!$B$3))</f>
      </c>
      <c r="R23">
        <f>IF($A23="","",ROUND(Q23*Settings!$B$8,0))</f>
      </c>
      <c r="S23">
        <f>IF($A23="","",IF(AND(P23&gt;0,P23&lt;=Settings!$B$4),ROUNDUP(O23*Settings!$B$12,0),0))</f>
      </c>
      <c r="T23">
        <f>IF($A23="","",R23+S23+H23+I23+J23)</f>
      </c>
      <c r="U23">
        <f>IF($A23="","",O23-T23)</f>
      </c>
      <c r="V23">
        <f>IF($A23="","",ROUND(Q23*Settings!$B$7,0))</f>
      </c>
      <c r="W23">
        <f>IF($A23="","",ROUND(Q23*Settings!$B$8,0)-V23)</f>
      </c>
      <c r="X23">
        <f>IF($A23="","",ROUND(MIN(Q23,Settings!$B$3)*Settings!$B$9,0))</f>
      </c>
      <c r="Y23">
        <f>IF($A23="","",IF(AND(P23&gt;0,P23&lt;=Settings!$B$4),ROUNDUP(O23*Settings!$B$13,0),0))</f>
      </c>
      <c r="Z23">
        <f>IF($A23="","",O23+V23+W23+X23+Y23)</f>
      </c>
    </row>
    <row r="24">
      <c r="K24">
        <f>IF($A24="","",ROUND(D24*$C24/Settings!$B$2,0))</f>
      </c>
      <c r="L24">
        <f>IF($A24="","",ROUND(E24*$C24/Settings!$B$2,0))</f>
      </c>
      <c r="M24">
        <f>IF($A24="","",ROUND(F24*$C24/Settings!$B$2,0))</f>
      </c>
      <c r="N24">
        <f>IF($A24="","",ROUND(G24*$C24/Settings!$B$2,0))</f>
      </c>
      <c r="O24">
        <f>IF($A24="","",SUM(K24:N24))</f>
      </c>
      <c r="P24">
        <f>IF($A24="","",SUM(D24:G24))</f>
      </c>
      <c r="Q24">
        <f>IF($A24="","",MIN(IF(Settings!$B$5=1,MAX(K24,ROUND(O24*0.5,0)),K24),Settings!$B$3))</f>
      </c>
      <c r="R24">
        <f>IF($A24="","",ROUND(Q24*Settings!$B$8,0))</f>
      </c>
      <c r="S24">
        <f>IF($A24="","",IF(AND(P24&gt;0,P24&lt;=Settings!$B$4),ROUNDUP(O24*Settings!$B$12,0),0))</f>
      </c>
      <c r="T24">
        <f>IF($A24="","",R24+S24+H24+I24+J24)</f>
      </c>
      <c r="U24">
        <f>IF($A24="","",O24-T24)</f>
      </c>
      <c r="V24">
        <f>IF($A24="","",ROUND(Q24*Settings!$B$7,0))</f>
      </c>
      <c r="W24">
        <f>IF($A24="","",ROUND(Q24*Settings!$B$8,0)-V24)</f>
      </c>
      <c r="X24">
        <f>IF($A24="","",ROUND(MIN(Q24,Settings!$B$3)*Settings!$B$9,0))</f>
      </c>
      <c r="Y24">
        <f>IF($A24="","",IF(AND(P24&gt;0,P24&lt;=Settings!$B$4),ROUNDUP(O24*Settings!$B$13,0),0))</f>
      </c>
      <c r="Z24">
        <f>IF($A24="","",O24+V24+W24+X24+Y24)</f>
      </c>
    </row>
    <row r="25">
      <c r="K25">
        <f>IF($A25="","",ROUND(D25*$C25/Settings!$B$2,0))</f>
      </c>
      <c r="L25">
        <f>IF($A25="","",ROUND(E25*$C25/Settings!$B$2,0))</f>
      </c>
      <c r="M25">
        <f>IF($A25="","",ROUND(F25*$C25/Settings!$B$2,0))</f>
      </c>
      <c r="N25">
        <f>IF($A25="","",ROUND(G25*$C25/Settings!$B$2,0))</f>
      </c>
      <c r="O25">
        <f>IF($A25="","",SUM(K25:N25))</f>
      </c>
      <c r="P25">
        <f>IF($A25="","",SUM(D25:G25))</f>
      </c>
      <c r="Q25">
        <f>IF($A25="","",MIN(IF(Settings!$B$5=1,MAX(K25,ROUND(O25*0.5,0)),K25),Settings!$B$3))</f>
      </c>
      <c r="R25">
        <f>IF($A25="","",ROUND(Q25*Settings!$B$8,0))</f>
      </c>
      <c r="S25">
        <f>IF($A25="","",IF(AND(P25&gt;0,P25&lt;=Settings!$B$4),ROUNDUP(O25*Settings!$B$12,0),0))</f>
      </c>
      <c r="T25">
        <f>IF($A25="","",R25+S25+H25+I25+J25)</f>
      </c>
      <c r="U25">
        <f>IF($A25="","",O25-T25)</f>
      </c>
      <c r="V25">
        <f>IF($A25="","",ROUND(Q25*Settings!$B$7,0))</f>
      </c>
      <c r="W25">
        <f>IF($A25="","",ROUND(Q25*Settings!$B$8,0)-V25)</f>
      </c>
      <c r="X25">
        <f>IF($A25="","",ROUND(MIN(Q25,Settings!$B$3)*Settings!$B$9,0))</f>
      </c>
      <c r="Y25">
        <f>IF($A25="","",IF(AND(P25&gt;0,P25&lt;=Settings!$B$4),ROUNDUP(O25*Settings!$B$13,0),0))</f>
      </c>
      <c r="Z25">
        <f>IF($A25="","",O25+V25+W25+X25+Y25)</f>
      </c>
    </row>
    <row r="26">
      <c r="K26">
        <f>IF($A26="","",ROUND(D26*$C26/Settings!$B$2,0))</f>
      </c>
      <c r="L26">
        <f>IF($A26="","",ROUND(E26*$C26/Settings!$B$2,0))</f>
      </c>
      <c r="M26">
        <f>IF($A26="","",ROUND(F26*$C26/Settings!$B$2,0))</f>
      </c>
      <c r="N26">
        <f>IF($A26="","",ROUND(G26*$C26/Settings!$B$2,0))</f>
      </c>
      <c r="O26">
        <f>IF($A26="","",SUM(K26:N26))</f>
      </c>
      <c r="P26">
        <f>IF($A26="","",SUM(D26:G26))</f>
      </c>
      <c r="Q26">
        <f>IF($A26="","",MIN(IF(Settings!$B$5=1,MAX(K26,ROUND(O26*0.5,0)),K26),Settings!$B$3))</f>
      </c>
      <c r="R26">
        <f>IF($A26="","",ROUND(Q26*Settings!$B$8,0))</f>
      </c>
      <c r="S26">
        <f>IF($A26="","",IF(AND(P26&gt;0,P26&lt;=Settings!$B$4),ROUNDUP(O26*Settings!$B$12,0),0))</f>
      </c>
      <c r="T26">
        <f>IF($A26="","",R26+S26+H26+I26+J26)</f>
      </c>
      <c r="U26">
        <f>IF($A26="","",O26-T26)</f>
      </c>
      <c r="V26">
        <f>IF($A26="","",ROUND(Q26*Settings!$B$7,0))</f>
      </c>
      <c r="W26">
        <f>IF($A26="","",ROUND(Q26*Settings!$B$8,0)-V26)</f>
      </c>
      <c r="X26">
        <f>IF($A26="","",ROUND(MIN(Q26,Settings!$B$3)*Settings!$B$9,0))</f>
      </c>
      <c r="Y26">
        <f>IF($A26="","",IF(AND(P26&gt;0,P26&lt;=Settings!$B$4),ROUNDUP(O26*Settings!$B$13,0),0))</f>
      </c>
      <c r="Z26">
        <f>IF($A26="","",O26+V26+W26+X26+Y26)</f>
      </c>
    </row>
    <row r="27">
      <c r="K27">
        <f>IF($A27="","",ROUND(D27*$C27/Settings!$B$2,0))</f>
      </c>
      <c r="L27">
        <f>IF($A27="","",ROUND(E27*$C27/Settings!$B$2,0))</f>
      </c>
      <c r="M27">
        <f>IF($A27="","",ROUND(F27*$C27/Settings!$B$2,0))</f>
      </c>
      <c r="N27">
        <f>IF($A27="","",ROUND(G27*$C27/Settings!$B$2,0))</f>
      </c>
      <c r="O27">
        <f>IF($A27="","",SUM(K27:N27))</f>
      </c>
      <c r="P27">
        <f>IF($A27="","",SUM(D27:G27))</f>
      </c>
      <c r="Q27">
        <f>IF($A27="","",MIN(IF(Settings!$B$5=1,MAX(K27,ROUND(O27*0.5,0)),K27),Settings!$B$3))</f>
      </c>
      <c r="R27">
        <f>IF($A27="","",ROUND(Q27*Settings!$B$8,0))</f>
      </c>
      <c r="S27">
        <f>IF($A27="","",IF(AND(P27&gt;0,P27&lt;=Settings!$B$4),ROUNDUP(O27*Settings!$B$12,0),0))</f>
      </c>
      <c r="T27">
        <f>IF($A27="","",R27+S27+H27+I27+J27)</f>
      </c>
      <c r="U27">
        <f>IF($A27="","",O27-T27)</f>
      </c>
      <c r="V27">
        <f>IF($A27="","",ROUND(Q27*Settings!$B$7,0))</f>
      </c>
      <c r="W27">
        <f>IF($A27="","",ROUND(Q27*Settings!$B$8,0)-V27)</f>
      </c>
      <c r="X27">
        <f>IF($A27="","",ROUND(MIN(Q27,Settings!$B$3)*Settings!$B$9,0))</f>
      </c>
      <c r="Y27">
        <f>IF($A27="","",IF(AND(P27&gt;0,P27&lt;=Settings!$B$4),ROUNDUP(O27*Settings!$B$13,0),0))</f>
      </c>
      <c r="Z27">
        <f>IF($A27="","",O27+V27+W27+X27+Y27)</f>
      </c>
    </row>
    <row r="28">
      <c r="K28">
        <f>IF($A28="","",ROUND(D28*$C28/Settings!$B$2,0))</f>
      </c>
      <c r="L28">
        <f>IF($A28="","",ROUND(E28*$C28/Settings!$B$2,0))</f>
      </c>
      <c r="M28">
        <f>IF($A28="","",ROUND(F28*$C28/Settings!$B$2,0))</f>
      </c>
      <c r="N28">
        <f>IF($A28="","",ROUND(G28*$C28/Settings!$B$2,0))</f>
      </c>
      <c r="O28">
        <f>IF($A28="","",SUM(K28:N28))</f>
      </c>
      <c r="P28">
        <f>IF($A28="","",SUM(D28:G28))</f>
      </c>
      <c r="Q28">
        <f>IF($A28="","",MIN(IF(Settings!$B$5=1,MAX(K28,ROUND(O28*0.5,0)),K28),Settings!$B$3))</f>
      </c>
      <c r="R28">
        <f>IF($A28="","",ROUND(Q28*Settings!$B$8,0))</f>
      </c>
      <c r="S28">
        <f>IF($A28="","",IF(AND(P28&gt;0,P28&lt;=Settings!$B$4),ROUNDUP(O28*Settings!$B$12,0),0))</f>
      </c>
      <c r="T28">
        <f>IF($A28="","",R28+S28+H28+I28+J28)</f>
      </c>
      <c r="U28">
        <f>IF($A28="","",O28-T28)</f>
      </c>
      <c r="V28">
        <f>IF($A28="","",ROUND(Q28*Settings!$B$7,0))</f>
      </c>
      <c r="W28">
        <f>IF($A28="","",ROUND(Q28*Settings!$B$8,0)-V28)</f>
      </c>
      <c r="X28">
        <f>IF($A28="","",ROUND(MIN(Q28,Settings!$B$3)*Settings!$B$9,0))</f>
      </c>
      <c r="Y28">
        <f>IF($A28="","",IF(AND(P28&gt;0,P28&lt;=Settings!$B$4),ROUNDUP(O28*Settings!$B$13,0),0))</f>
      </c>
      <c r="Z28">
        <f>IF($A28="","",O28+V28+W28+X28+Y28)</f>
      </c>
    </row>
    <row r="29">
      <c r="K29">
        <f>IF($A29="","",ROUND(D29*$C29/Settings!$B$2,0))</f>
      </c>
      <c r="L29">
        <f>IF($A29="","",ROUND(E29*$C29/Settings!$B$2,0))</f>
      </c>
      <c r="M29">
        <f>IF($A29="","",ROUND(F29*$C29/Settings!$B$2,0))</f>
      </c>
      <c r="N29">
        <f>IF($A29="","",ROUND(G29*$C29/Settings!$B$2,0))</f>
      </c>
      <c r="O29">
        <f>IF($A29="","",SUM(K29:N29))</f>
      </c>
      <c r="P29">
        <f>IF($A29="","",SUM(D29:G29))</f>
      </c>
      <c r="Q29">
        <f>IF($A29="","",MIN(IF(Settings!$B$5=1,MAX(K29,ROUND(O29*0.5,0)),K29),Settings!$B$3))</f>
      </c>
      <c r="R29">
        <f>IF($A29="","",ROUND(Q29*Settings!$B$8,0))</f>
      </c>
      <c r="S29">
        <f>IF($A29="","",IF(AND(P29&gt;0,P29&lt;=Settings!$B$4),ROUNDUP(O29*Settings!$B$12,0),0))</f>
      </c>
      <c r="T29">
        <f>IF($A29="","",R29+S29+H29+I29+J29)</f>
      </c>
      <c r="U29">
        <f>IF($A29="","",O29-T29)</f>
      </c>
      <c r="V29">
        <f>IF($A29="","",ROUND(Q29*Settings!$B$7,0))</f>
      </c>
      <c r="W29">
        <f>IF($A29="","",ROUND(Q29*Settings!$B$8,0)-V29)</f>
      </c>
      <c r="X29">
        <f>IF($A29="","",ROUND(MIN(Q29,Settings!$B$3)*Settings!$B$9,0))</f>
      </c>
      <c r="Y29">
        <f>IF($A29="","",IF(AND(P29&gt;0,P29&lt;=Settings!$B$4),ROUNDUP(O29*Settings!$B$13,0),0))</f>
      </c>
      <c r="Z29">
        <f>IF($A29="","",O29+V29+W29+X29+Y29)</f>
      </c>
    </row>
    <row r="30">
      <c r="K30">
        <f>IF($A30="","",ROUND(D30*$C30/Settings!$B$2,0))</f>
      </c>
      <c r="L30">
        <f>IF($A30="","",ROUND(E30*$C30/Settings!$B$2,0))</f>
      </c>
      <c r="M30">
        <f>IF($A30="","",ROUND(F30*$C30/Settings!$B$2,0))</f>
      </c>
      <c r="N30">
        <f>IF($A30="","",ROUND(G30*$C30/Settings!$B$2,0))</f>
      </c>
      <c r="O30">
        <f>IF($A30="","",SUM(K30:N30))</f>
      </c>
      <c r="P30">
        <f>IF($A30="","",SUM(D30:G30))</f>
      </c>
      <c r="Q30">
        <f>IF($A30="","",MIN(IF(Settings!$B$5=1,MAX(K30,ROUND(O30*0.5,0)),K30),Settings!$B$3))</f>
      </c>
      <c r="R30">
        <f>IF($A30="","",ROUND(Q30*Settings!$B$8,0))</f>
      </c>
      <c r="S30">
        <f>IF($A30="","",IF(AND(P30&gt;0,P30&lt;=Settings!$B$4),ROUNDUP(O30*Settings!$B$12,0),0))</f>
      </c>
      <c r="T30">
        <f>IF($A30="","",R30+S30+H30+I30+J30)</f>
      </c>
      <c r="U30">
        <f>IF($A30="","",O30-T30)</f>
      </c>
      <c r="V30">
        <f>IF($A30="","",ROUND(Q30*Settings!$B$7,0))</f>
      </c>
      <c r="W30">
        <f>IF($A30="","",ROUND(Q30*Settings!$B$8,0)-V30)</f>
      </c>
      <c r="X30">
        <f>IF($A30="","",ROUND(MIN(Q30,Settings!$B$3)*Settings!$B$9,0))</f>
      </c>
      <c r="Y30">
        <f>IF($A30="","",IF(AND(P30&gt;0,P30&lt;=Settings!$B$4),ROUNDUP(O30*Settings!$B$13,0),0))</f>
      </c>
      <c r="Z30">
        <f>IF($A30="","",O30+V30+W30+X30+Y30)</f>
      </c>
    </row>
    <row r="31">
      <c r="K31">
        <f>IF($A31="","",ROUND(D31*$C31/Settings!$B$2,0))</f>
      </c>
      <c r="L31">
        <f>IF($A31="","",ROUND(E31*$C31/Settings!$B$2,0))</f>
      </c>
      <c r="M31">
        <f>IF($A31="","",ROUND(F31*$C31/Settings!$B$2,0))</f>
      </c>
      <c r="N31">
        <f>IF($A31="","",ROUND(G31*$C31/Settings!$B$2,0))</f>
      </c>
      <c r="O31">
        <f>IF($A31="","",SUM(K31:N31))</f>
      </c>
      <c r="P31">
        <f>IF($A31="","",SUM(D31:G31))</f>
      </c>
      <c r="Q31">
        <f>IF($A31="","",MIN(IF(Settings!$B$5=1,MAX(K31,ROUND(O31*0.5,0)),K31),Settings!$B$3))</f>
      </c>
      <c r="R31">
        <f>IF($A31="","",ROUND(Q31*Settings!$B$8,0))</f>
      </c>
      <c r="S31">
        <f>IF($A31="","",IF(AND(P31&gt;0,P31&lt;=Settings!$B$4),ROUNDUP(O31*Settings!$B$12,0),0))</f>
      </c>
      <c r="T31">
        <f>IF($A31="","",R31+S31+H31+I31+J31)</f>
      </c>
      <c r="U31">
        <f>IF($A31="","",O31-T31)</f>
      </c>
      <c r="V31">
        <f>IF($A31="","",ROUND(Q31*Settings!$B$7,0))</f>
      </c>
      <c r="W31">
        <f>IF($A31="","",ROUND(Q31*Settings!$B$8,0)-V31)</f>
      </c>
      <c r="X31">
        <f>IF($A31="","",ROUND(MIN(Q31,Settings!$B$3)*Settings!$B$9,0))</f>
      </c>
      <c r="Y31">
        <f>IF($A31="","",IF(AND(P31&gt;0,P31&lt;=Settings!$B$4),ROUNDUP(O31*Settings!$B$13,0),0))</f>
      </c>
      <c r="Z31">
        <f>IF($A31="","",O31+V31+W31+X31+Y31)</f>
      </c>
    </row>
    <row r="32">
      <c r="K32">
        <f>IF($A32="","",ROUND(D32*$C32/Settings!$B$2,0))</f>
      </c>
      <c r="L32">
        <f>IF($A32="","",ROUND(E32*$C32/Settings!$B$2,0))</f>
      </c>
      <c r="M32">
        <f>IF($A32="","",ROUND(F32*$C32/Settings!$B$2,0))</f>
      </c>
      <c r="N32">
        <f>IF($A32="","",ROUND(G32*$C32/Settings!$B$2,0))</f>
      </c>
      <c r="O32">
        <f>IF($A32="","",SUM(K32:N32))</f>
      </c>
      <c r="P32">
        <f>IF($A32="","",SUM(D32:G32))</f>
      </c>
      <c r="Q32">
        <f>IF($A32="","",MIN(IF(Settings!$B$5=1,MAX(K32,ROUND(O32*0.5,0)),K32),Settings!$B$3))</f>
      </c>
      <c r="R32">
        <f>IF($A32="","",ROUND(Q32*Settings!$B$8,0))</f>
      </c>
      <c r="S32">
        <f>IF($A32="","",IF(AND(P32&gt;0,P32&lt;=Settings!$B$4),ROUNDUP(O32*Settings!$B$12,0),0))</f>
      </c>
      <c r="T32">
        <f>IF($A32="","",R32+S32+H32+I32+J32)</f>
      </c>
      <c r="U32">
        <f>IF($A32="","",O32-T32)</f>
      </c>
      <c r="V32">
        <f>IF($A32="","",ROUND(Q32*Settings!$B$7,0))</f>
      </c>
      <c r="W32">
        <f>IF($A32="","",ROUND(Q32*Settings!$B$8,0)-V32)</f>
      </c>
      <c r="X32">
        <f>IF($A32="","",ROUND(MIN(Q32,Settings!$B$3)*Settings!$B$9,0))</f>
      </c>
      <c r="Y32">
        <f>IF($A32="","",IF(AND(P32&gt;0,P32&lt;=Settings!$B$4),ROUNDUP(O32*Settings!$B$13,0),0))</f>
      </c>
      <c r="Z32">
        <f>IF($A32="","",O32+V32+W32+X32+Y32)</f>
      </c>
    </row>
    <row r="33">
      <c r="K33">
        <f>IF($A33="","",ROUND(D33*$C33/Settings!$B$2,0))</f>
      </c>
      <c r="L33">
        <f>IF($A33="","",ROUND(E33*$C33/Settings!$B$2,0))</f>
      </c>
      <c r="M33">
        <f>IF($A33="","",ROUND(F33*$C33/Settings!$B$2,0))</f>
      </c>
      <c r="N33">
        <f>IF($A33="","",ROUND(G33*$C33/Settings!$B$2,0))</f>
      </c>
      <c r="O33">
        <f>IF($A33="","",SUM(K33:N33))</f>
      </c>
      <c r="P33">
        <f>IF($A33="","",SUM(D33:G33))</f>
      </c>
      <c r="Q33">
        <f>IF($A33="","",MIN(IF(Settings!$B$5=1,MAX(K33,ROUND(O33*0.5,0)),K33),Settings!$B$3))</f>
      </c>
      <c r="R33">
        <f>IF($A33="","",ROUND(Q33*Settings!$B$8,0))</f>
      </c>
      <c r="S33">
        <f>IF($A33="","",IF(AND(P33&gt;0,P33&lt;=Settings!$B$4),ROUNDUP(O33*Settings!$B$12,0),0))</f>
      </c>
      <c r="T33">
        <f>IF($A33="","",R33+S33+H33+I33+J33)</f>
      </c>
      <c r="U33">
        <f>IF($A33="","",O33-T33)</f>
      </c>
      <c r="V33">
        <f>IF($A33="","",ROUND(Q33*Settings!$B$7,0))</f>
      </c>
      <c r="W33">
        <f>IF($A33="","",ROUND(Q33*Settings!$B$8,0)-V33)</f>
      </c>
      <c r="X33">
        <f>IF($A33="","",ROUND(MIN(Q33,Settings!$B$3)*Settings!$B$9,0))</f>
      </c>
      <c r="Y33">
        <f>IF($A33="","",IF(AND(P33&gt;0,P33&lt;=Settings!$B$4),ROUNDUP(O33*Settings!$B$13,0),0))</f>
      </c>
      <c r="Z33">
        <f>IF($A33="","",O33+V33+W33+X33+Y33)</f>
      </c>
    </row>
    <row r="34">
      <c r="K34">
        <f>IF($A34="","",ROUND(D34*$C34/Settings!$B$2,0))</f>
      </c>
      <c r="L34">
        <f>IF($A34="","",ROUND(E34*$C34/Settings!$B$2,0))</f>
      </c>
      <c r="M34">
        <f>IF($A34="","",ROUND(F34*$C34/Settings!$B$2,0))</f>
      </c>
      <c r="N34">
        <f>IF($A34="","",ROUND(G34*$C34/Settings!$B$2,0))</f>
      </c>
      <c r="O34">
        <f>IF($A34="","",SUM(K34:N34))</f>
      </c>
      <c r="P34">
        <f>IF($A34="","",SUM(D34:G34))</f>
      </c>
      <c r="Q34">
        <f>IF($A34="","",MIN(IF(Settings!$B$5=1,MAX(K34,ROUND(O34*0.5,0)),K34),Settings!$B$3))</f>
      </c>
      <c r="R34">
        <f>IF($A34="","",ROUND(Q34*Settings!$B$8,0))</f>
      </c>
      <c r="S34">
        <f>IF($A34="","",IF(AND(P34&gt;0,P34&lt;=Settings!$B$4),ROUNDUP(O34*Settings!$B$12,0),0))</f>
      </c>
      <c r="T34">
        <f>IF($A34="","",R34+S34+H34+I34+J34)</f>
      </c>
      <c r="U34">
        <f>IF($A34="","",O34-T34)</f>
      </c>
      <c r="V34">
        <f>IF($A34="","",ROUND(Q34*Settings!$B$7,0))</f>
      </c>
      <c r="W34">
        <f>IF($A34="","",ROUND(Q34*Settings!$B$8,0)-V34)</f>
      </c>
      <c r="X34">
        <f>IF($A34="","",ROUND(MIN(Q34,Settings!$B$3)*Settings!$B$9,0))</f>
      </c>
      <c r="Y34">
        <f>IF($A34="","",IF(AND(P34&gt;0,P34&lt;=Settings!$B$4),ROUNDUP(O34*Settings!$B$13,0),0))</f>
      </c>
      <c r="Z34">
        <f>IF($A34="","",O34+V34+W34+X34+Y34)</f>
      </c>
    </row>
    <row r="35">
      <c r="K35">
        <f>IF($A35="","",ROUND(D35*$C35/Settings!$B$2,0))</f>
      </c>
      <c r="L35">
        <f>IF($A35="","",ROUND(E35*$C35/Settings!$B$2,0))</f>
      </c>
      <c r="M35">
        <f>IF($A35="","",ROUND(F35*$C35/Settings!$B$2,0))</f>
      </c>
      <c r="N35">
        <f>IF($A35="","",ROUND(G35*$C35/Settings!$B$2,0))</f>
      </c>
      <c r="O35">
        <f>IF($A35="","",SUM(K35:N35))</f>
      </c>
      <c r="P35">
        <f>IF($A35="","",SUM(D35:G35))</f>
      </c>
      <c r="Q35">
        <f>IF($A35="","",MIN(IF(Settings!$B$5=1,MAX(K35,ROUND(O35*0.5,0)),K35),Settings!$B$3))</f>
      </c>
      <c r="R35">
        <f>IF($A35="","",ROUND(Q35*Settings!$B$8,0))</f>
      </c>
      <c r="S35">
        <f>IF($A35="","",IF(AND(P35&gt;0,P35&lt;=Settings!$B$4),ROUNDUP(O35*Settings!$B$12,0),0))</f>
      </c>
      <c r="T35">
        <f>IF($A35="","",R35+S35+H35+I35+J35)</f>
      </c>
      <c r="U35">
        <f>IF($A35="","",O35-T35)</f>
      </c>
      <c r="V35">
        <f>IF($A35="","",ROUND(Q35*Settings!$B$7,0))</f>
      </c>
      <c r="W35">
        <f>IF($A35="","",ROUND(Q35*Settings!$B$8,0)-V35)</f>
      </c>
      <c r="X35">
        <f>IF($A35="","",ROUND(MIN(Q35,Settings!$B$3)*Settings!$B$9,0))</f>
      </c>
      <c r="Y35">
        <f>IF($A35="","",IF(AND(P35&gt;0,P35&lt;=Settings!$B$4),ROUNDUP(O35*Settings!$B$13,0),0))</f>
      </c>
      <c r="Z35">
        <f>IF($A35="","",O35+V35+W35+X35+Y35)</f>
      </c>
    </row>
    <row r="36">
      <c r="K36">
        <f>IF($A36="","",ROUND(D36*$C36/Settings!$B$2,0))</f>
      </c>
      <c r="L36">
        <f>IF($A36="","",ROUND(E36*$C36/Settings!$B$2,0))</f>
      </c>
      <c r="M36">
        <f>IF($A36="","",ROUND(F36*$C36/Settings!$B$2,0))</f>
      </c>
      <c r="N36">
        <f>IF($A36="","",ROUND(G36*$C36/Settings!$B$2,0))</f>
      </c>
      <c r="O36">
        <f>IF($A36="","",SUM(K36:N36))</f>
      </c>
      <c r="P36">
        <f>IF($A36="","",SUM(D36:G36))</f>
      </c>
      <c r="Q36">
        <f>IF($A36="","",MIN(IF(Settings!$B$5=1,MAX(K36,ROUND(O36*0.5,0)),K36),Settings!$B$3))</f>
      </c>
      <c r="R36">
        <f>IF($A36="","",ROUND(Q36*Settings!$B$8,0))</f>
      </c>
      <c r="S36">
        <f>IF($A36="","",IF(AND(P36&gt;0,P36&lt;=Settings!$B$4),ROUNDUP(O36*Settings!$B$12,0),0))</f>
      </c>
      <c r="T36">
        <f>IF($A36="","",R36+S36+H36+I36+J36)</f>
      </c>
      <c r="U36">
        <f>IF($A36="","",O36-T36)</f>
      </c>
      <c r="V36">
        <f>IF($A36="","",ROUND(Q36*Settings!$B$7,0))</f>
      </c>
      <c r="W36">
        <f>IF($A36="","",ROUND(Q36*Settings!$B$8,0)-V36)</f>
      </c>
      <c r="X36">
        <f>IF($A36="","",ROUND(MIN(Q36,Settings!$B$3)*Settings!$B$9,0))</f>
      </c>
      <c r="Y36">
        <f>IF($A36="","",IF(AND(P36&gt;0,P36&lt;=Settings!$B$4),ROUNDUP(O36*Settings!$B$13,0),0))</f>
      </c>
      <c r="Z36">
        <f>IF($A36="","",O36+V36+W36+X36+Y36)</f>
      </c>
    </row>
    <row r="37">
      <c r="K37">
        <f>IF($A37="","",ROUND(D37*$C37/Settings!$B$2,0))</f>
      </c>
      <c r="L37">
        <f>IF($A37="","",ROUND(E37*$C37/Settings!$B$2,0))</f>
      </c>
      <c r="M37">
        <f>IF($A37="","",ROUND(F37*$C37/Settings!$B$2,0))</f>
      </c>
      <c r="N37">
        <f>IF($A37="","",ROUND(G37*$C37/Settings!$B$2,0))</f>
      </c>
      <c r="O37">
        <f>IF($A37="","",SUM(K37:N37))</f>
      </c>
      <c r="P37">
        <f>IF($A37="","",SUM(D37:G37))</f>
      </c>
      <c r="Q37">
        <f>IF($A37="","",MIN(IF(Settings!$B$5=1,MAX(K37,ROUND(O37*0.5,0)),K37),Settings!$B$3))</f>
      </c>
      <c r="R37">
        <f>IF($A37="","",ROUND(Q37*Settings!$B$8,0))</f>
      </c>
      <c r="S37">
        <f>IF($A37="","",IF(AND(P37&gt;0,P37&lt;=Settings!$B$4),ROUNDUP(O37*Settings!$B$12,0),0))</f>
      </c>
      <c r="T37">
        <f>IF($A37="","",R37+S37+H37+I37+J37)</f>
      </c>
      <c r="U37">
        <f>IF($A37="","",O37-T37)</f>
      </c>
      <c r="V37">
        <f>IF($A37="","",ROUND(Q37*Settings!$B$7,0))</f>
      </c>
      <c r="W37">
        <f>IF($A37="","",ROUND(Q37*Settings!$B$8,0)-V37)</f>
      </c>
      <c r="X37">
        <f>IF($A37="","",ROUND(MIN(Q37,Settings!$B$3)*Settings!$B$9,0))</f>
      </c>
      <c r="Y37">
        <f>IF($A37="","",IF(AND(P37&gt;0,P37&lt;=Settings!$B$4),ROUNDUP(O37*Settings!$B$13,0),0))</f>
      </c>
      <c r="Z37">
        <f>IF($A37="","",O37+V37+W37+X37+Y37)</f>
      </c>
    </row>
    <row r="38">
      <c r="K38">
        <f>IF($A38="","",ROUND(D38*$C38/Settings!$B$2,0))</f>
      </c>
      <c r="L38">
        <f>IF($A38="","",ROUND(E38*$C38/Settings!$B$2,0))</f>
      </c>
      <c r="M38">
        <f>IF($A38="","",ROUND(F38*$C38/Settings!$B$2,0))</f>
      </c>
      <c r="N38">
        <f>IF($A38="","",ROUND(G38*$C38/Settings!$B$2,0))</f>
      </c>
      <c r="O38">
        <f>IF($A38="","",SUM(K38:N38))</f>
      </c>
      <c r="P38">
        <f>IF($A38="","",SUM(D38:G38))</f>
      </c>
      <c r="Q38">
        <f>IF($A38="","",MIN(IF(Settings!$B$5=1,MAX(K38,ROUND(O38*0.5,0)),K38),Settings!$B$3))</f>
      </c>
      <c r="R38">
        <f>IF($A38="","",ROUND(Q38*Settings!$B$8,0))</f>
      </c>
      <c r="S38">
        <f>IF($A38="","",IF(AND(P38&gt;0,P38&lt;=Settings!$B$4),ROUNDUP(O38*Settings!$B$12,0),0))</f>
      </c>
      <c r="T38">
        <f>IF($A38="","",R38+S38+H38+I38+J38)</f>
      </c>
      <c r="U38">
        <f>IF($A38="","",O38-T38)</f>
      </c>
      <c r="V38">
        <f>IF($A38="","",ROUND(Q38*Settings!$B$7,0))</f>
      </c>
      <c r="W38">
        <f>IF($A38="","",ROUND(Q38*Settings!$B$8,0)-V38)</f>
      </c>
      <c r="X38">
        <f>IF($A38="","",ROUND(MIN(Q38,Settings!$B$3)*Settings!$B$9,0))</f>
      </c>
      <c r="Y38">
        <f>IF($A38="","",IF(AND(P38&gt;0,P38&lt;=Settings!$B$4),ROUNDUP(O38*Settings!$B$13,0),0))</f>
      </c>
      <c r="Z38">
        <f>IF($A38="","",O38+V38+W38+X38+Y38)</f>
      </c>
    </row>
    <row r="39">
      <c r="K39">
        <f>IF($A39="","",ROUND(D39*$C39/Settings!$B$2,0))</f>
      </c>
      <c r="L39">
        <f>IF($A39="","",ROUND(E39*$C39/Settings!$B$2,0))</f>
      </c>
      <c r="M39">
        <f>IF($A39="","",ROUND(F39*$C39/Settings!$B$2,0))</f>
      </c>
      <c r="N39">
        <f>IF($A39="","",ROUND(G39*$C39/Settings!$B$2,0))</f>
      </c>
      <c r="O39">
        <f>IF($A39="","",SUM(K39:N39))</f>
      </c>
      <c r="P39">
        <f>IF($A39="","",SUM(D39:G39))</f>
      </c>
      <c r="Q39">
        <f>IF($A39="","",MIN(IF(Settings!$B$5=1,MAX(K39,ROUND(O39*0.5,0)),K39),Settings!$B$3))</f>
      </c>
      <c r="R39">
        <f>IF($A39="","",ROUND(Q39*Settings!$B$8,0))</f>
      </c>
      <c r="S39">
        <f>IF($A39="","",IF(AND(P39&gt;0,P39&lt;=Settings!$B$4),ROUNDUP(O39*Settings!$B$12,0),0))</f>
      </c>
      <c r="T39">
        <f>IF($A39="","",R39+S39+H39+I39+J39)</f>
      </c>
      <c r="U39">
        <f>IF($A39="","",O39-T39)</f>
      </c>
      <c r="V39">
        <f>IF($A39="","",ROUND(Q39*Settings!$B$7,0))</f>
      </c>
      <c r="W39">
        <f>IF($A39="","",ROUND(Q39*Settings!$B$8,0)-V39)</f>
      </c>
      <c r="X39">
        <f>IF($A39="","",ROUND(MIN(Q39,Settings!$B$3)*Settings!$B$9,0))</f>
      </c>
      <c r="Y39">
        <f>IF($A39="","",IF(AND(P39&gt;0,P39&lt;=Settings!$B$4),ROUNDUP(O39*Settings!$B$13,0),0))</f>
      </c>
      <c r="Z39">
        <f>IF($A39="","",O39+V39+W39+X39+Y39)</f>
      </c>
    </row>
    <row r="40">
      <c r="K40">
        <f>IF($A40="","",ROUND(D40*$C40/Settings!$B$2,0))</f>
      </c>
      <c r="L40">
        <f>IF($A40="","",ROUND(E40*$C40/Settings!$B$2,0))</f>
      </c>
      <c r="M40">
        <f>IF($A40="","",ROUND(F40*$C40/Settings!$B$2,0))</f>
      </c>
      <c r="N40">
        <f>IF($A40="","",ROUND(G40*$C40/Settings!$B$2,0))</f>
      </c>
      <c r="O40">
        <f>IF($A40="","",SUM(K40:N40))</f>
      </c>
      <c r="P40">
        <f>IF($A40="","",SUM(D40:G40))</f>
      </c>
      <c r="Q40">
        <f>IF($A40="","",MIN(IF(Settings!$B$5=1,MAX(K40,ROUND(O40*0.5,0)),K40),Settings!$B$3))</f>
      </c>
      <c r="R40">
        <f>IF($A40="","",ROUND(Q40*Settings!$B$8,0))</f>
      </c>
      <c r="S40">
        <f>IF($A40="","",IF(AND(P40&gt;0,P40&lt;=Settings!$B$4),ROUNDUP(O40*Settings!$B$12,0),0))</f>
      </c>
      <c r="T40">
        <f>IF($A40="","",R40+S40+H40+I40+J40)</f>
      </c>
      <c r="U40">
        <f>IF($A40="","",O40-T40)</f>
      </c>
      <c r="V40">
        <f>IF($A40="","",ROUND(Q40*Settings!$B$7,0))</f>
      </c>
      <c r="W40">
        <f>IF($A40="","",ROUND(Q40*Settings!$B$8,0)-V40)</f>
      </c>
      <c r="X40">
        <f>IF($A40="","",ROUND(MIN(Q40,Settings!$B$3)*Settings!$B$9,0))</f>
      </c>
      <c r="Y40">
        <f>IF($A40="","",IF(AND(P40&gt;0,P40&lt;=Settings!$B$4),ROUNDUP(O40*Settings!$B$13,0),0))</f>
      </c>
      <c r="Z40">
        <f>IF($A40="","",O40+V40+W40+X40+Y40)</f>
      </c>
    </row>
    <row r="41">
      <c r="K41">
        <f>IF($A41="","",ROUND(D41*$C41/Settings!$B$2,0))</f>
      </c>
      <c r="L41">
        <f>IF($A41="","",ROUND(E41*$C41/Settings!$B$2,0))</f>
      </c>
      <c r="M41">
        <f>IF($A41="","",ROUND(F41*$C41/Settings!$B$2,0))</f>
      </c>
      <c r="N41">
        <f>IF($A41="","",ROUND(G41*$C41/Settings!$B$2,0))</f>
      </c>
      <c r="O41">
        <f>IF($A41="","",SUM(K41:N41))</f>
      </c>
      <c r="P41">
        <f>IF($A41="","",SUM(D41:G41))</f>
      </c>
      <c r="Q41">
        <f>IF($A41="","",MIN(IF(Settings!$B$5=1,MAX(K41,ROUND(O41*0.5,0)),K41),Settings!$B$3))</f>
      </c>
      <c r="R41">
        <f>IF($A41="","",ROUND(Q41*Settings!$B$8,0))</f>
      </c>
      <c r="S41">
        <f>IF($A41="","",IF(AND(P41&gt;0,P41&lt;=Settings!$B$4),ROUNDUP(O41*Settings!$B$12,0),0))</f>
      </c>
      <c r="T41">
        <f>IF($A41="","",R41+S41+H41+I41+J41)</f>
      </c>
      <c r="U41">
        <f>IF($A41="","",O41-T41)</f>
      </c>
      <c r="V41">
        <f>IF($A41="","",ROUND(Q41*Settings!$B$7,0))</f>
      </c>
      <c r="W41">
        <f>IF($A41="","",ROUND(Q41*Settings!$B$8,0)-V41)</f>
      </c>
      <c r="X41">
        <f>IF($A41="","",ROUND(MIN(Q41,Settings!$B$3)*Settings!$B$9,0))</f>
      </c>
      <c r="Y41">
        <f>IF($A41="","",IF(AND(P41&gt;0,P41&lt;=Settings!$B$4),ROUNDUP(O41*Settings!$B$13,0),0))</f>
      </c>
      <c r="Z41">
        <f>IF($A41="","",O41+V41+W41+X41+Y41)</f>
      </c>
    </row>
    <row r="42">
      <c r="K42">
        <f>IF($A42="","",ROUND(D42*$C42/Settings!$B$2,0))</f>
      </c>
      <c r="L42">
        <f>IF($A42="","",ROUND(E42*$C42/Settings!$B$2,0))</f>
      </c>
      <c r="M42">
        <f>IF($A42="","",ROUND(F42*$C42/Settings!$B$2,0))</f>
      </c>
      <c r="N42">
        <f>IF($A42="","",ROUND(G42*$C42/Settings!$B$2,0))</f>
      </c>
      <c r="O42">
        <f>IF($A42="","",SUM(K42:N42))</f>
      </c>
      <c r="P42">
        <f>IF($A42="","",SUM(D42:G42))</f>
      </c>
      <c r="Q42">
        <f>IF($A42="","",MIN(IF(Settings!$B$5=1,MAX(K42,ROUND(O42*0.5,0)),K42),Settings!$B$3))</f>
      </c>
      <c r="R42">
        <f>IF($A42="","",ROUND(Q42*Settings!$B$8,0))</f>
      </c>
      <c r="S42">
        <f>IF($A42="","",IF(AND(P42&gt;0,P42&lt;=Settings!$B$4),ROUNDUP(O42*Settings!$B$12,0),0))</f>
      </c>
      <c r="T42">
        <f>IF($A42="","",R42+S42+H42+I42+J42)</f>
      </c>
      <c r="U42">
        <f>IF($A42="","",O42-T42)</f>
      </c>
      <c r="V42">
        <f>IF($A42="","",ROUND(Q42*Settings!$B$7,0))</f>
      </c>
      <c r="W42">
        <f>IF($A42="","",ROUND(Q42*Settings!$B$8,0)-V42)</f>
      </c>
      <c r="X42">
        <f>IF($A42="","",ROUND(MIN(Q42,Settings!$B$3)*Settings!$B$9,0))</f>
      </c>
      <c r="Y42">
        <f>IF($A42="","",IF(AND(P42&gt;0,P42&lt;=Settings!$B$4),ROUNDUP(O42*Settings!$B$13,0),0))</f>
      </c>
      <c r="Z42">
        <f>IF($A42="","",O42+V42+W42+X42+Y42)</f>
      </c>
    </row>
    <row r="43">
      <c r="K43">
        <f>IF($A43="","",ROUND(D43*$C43/Settings!$B$2,0))</f>
      </c>
      <c r="L43">
        <f>IF($A43="","",ROUND(E43*$C43/Settings!$B$2,0))</f>
      </c>
      <c r="M43">
        <f>IF($A43="","",ROUND(F43*$C43/Settings!$B$2,0))</f>
      </c>
      <c r="N43">
        <f>IF($A43="","",ROUND(G43*$C43/Settings!$B$2,0))</f>
      </c>
      <c r="O43">
        <f>IF($A43="","",SUM(K43:N43))</f>
      </c>
      <c r="P43">
        <f>IF($A43="","",SUM(D43:G43))</f>
      </c>
      <c r="Q43">
        <f>IF($A43="","",MIN(IF(Settings!$B$5=1,MAX(K43,ROUND(O43*0.5,0)),K43),Settings!$B$3))</f>
      </c>
      <c r="R43">
        <f>IF($A43="","",ROUND(Q43*Settings!$B$8,0))</f>
      </c>
      <c r="S43">
        <f>IF($A43="","",IF(AND(P43&gt;0,P43&lt;=Settings!$B$4),ROUNDUP(O43*Settings!$B$12,0),0))</f>
      </c>
      <c r="T43">
        <f>IF($A43="","",R43+S43+H43+I43+J43)</f>
      </c>
      <c r="U43">
        <f>IF($A43="","",O43-T43)</f>
      </c>
      <c r="V43">
        <f>IF($A43="","",ROUND(Q43*Settings!$B$7,0))</f>
      </c>
      <c r="W43">
        <f>IF($A43="","",ROUND(Q43*Settings!$B$8,0)-V43)</f>
      </c>
      <c r="X43">
        <f>IF($A43="","",ROUND(MIN(Q43,Settings!$B$3)*Settings!$B$9,0))</f>
      </c>
      <c r="Y43">
        <f>IF($A43="","",IF(AND(P43&gt;0,P43&lt;=Settings!$B$4),ROUNDUP(O43*Settings!$B$13,0),0))</f>
      </c>
      <c r="Z43">
        <f>IF($A43="","",O43+V43+W43+X43+Y43)</f>
      </c>
    </row>
    <row r="44">
      <c r="K44">
        <f>IF($A44="","",ROUND(D44*$C44/Settings!$B$2,0))</f>
      </c>
      <c r="L44">
        <f>IF($A44="","",ROUND(E44*$C44/Settings!$B$2,0))</f>
      </c>
      <c r="M44">
        <f>IF($A44="","",ROUND(F44*$C44/Settings!$B$2,0))</f>
      </c>
      <c r="N44">
        <f>IF($A44="","",ROUND(G44*$C44/Settings!$B$2,0))</f>
      </c>
      <c r="O44">
        <f>IF($A44="","",SUM(K44:N44))</f>
      </c>
      <c r="P44">
        <f>IF($A44="","",SUM(D44:G44))</f>
      </c>
      <c r="Q44">
        <f>IF($A44="","",MIN(IF(Settings!$B$5=1,MAX(K44,ROUND(O44*0.5,0)),K44),Settings!$B$3))</f>
      </c>
      <c r="R44">
        <f>IF($A44="","",ROUND(Q44*Settings!$B$8,0))</f>
      </c>
      <c r="S44">
        <f>IF($A44="","",IF(AND(P44&gt;0,P44&lt;=Settings!$B$4),ROUNDUP(O44*Settings!$B$12,0),0))</f>
      </c>
      <c r="T44">
        <f>IF($A44="","",R44+S44+H44+I44+J44)</f>
      </c>
      <c r="U44">
        <f>IF($A44="","",O44-T44)</f>
      </c>
      <c r="V44">
        <f>IF($A44="","",ROUND(Q44*Settings!$B$7,0))</f>
      </c>
      <c r="W44">
        <f>IF($A44="","",ROUND(Q44*Settings!$B$8,0)-V44)</f>
      </c>
      <c r="X44">
        <f>IF($A44="","",ROUND(MIN(Q44,Settings!$B$3)*Settings!$B$9,0))</f>
      </c>
      <c r="Y44">
        <f>IF($A44="","",IF(AND(P44&gt;0,P44&lt;=Settings!$B$4),ROUNDUP(O44*Settings!$B$13,0),0))</f>
      </c>
      <c r="Z44">
        <f>IF($A44="","",O44+V44+W44+X44+Y44)</f>
      </c>
    </row>
    <row r="45">
      <c r="K45">
        <f>IF($A45="","",ROUND(D45*$C45/Settings!$B$2,0))</f>
      </c>
      <c r="L45">
        <f>IF($A45="","",ROUND(E45*$C45/Settings!$B$2,0))</f>
      </c>
      <c r="M45">
        <f>IF($A45="","",ROUND(F45*$C45/Settings!$B$2,0))</f>
      </c>
      <c r="N45">
        <f>IF($A45="","",ROUND(G45*$C45/Settings!$B$2,0))</f>
      </c>
      <c r="O45">
        <f>IF($A45="","",SUM(K45:N45))</f>
      </c>
      <c r="P45">
        <f>IF($A45="","",SUM(D45:G45))</f>
      </c>
      <c r="Q45">
        <f>IF($A45="","",MIN(IF(Settings!$B$5=1,MAX(K45,ROUND(O45*0.5,0)),K45),Settings!$B$3))</f>
      </c>
      <c r="R45">
        <f>IF($A45="","",ROUND(Q45*Settings!$B$8,0))</f>
      </c>
      <c r="S45">
        <f>IF($A45="","",IF(AND(P45&gt;0,P45&lt;=Settings!$B$4),ROUNDUP(O45*Settings!$B$12,0),0))</f>
      </c>
      <c r="T45">
        <f>IF($A45="","",R45+S45+H45+I45+J45)</f>
      </c>
      <c r="U45">
        <f>IF($A45="","",O45-T45)</f>
      </c>
      <c r="V45">
        <f>IF($A45="","",ROUND(Q45*Settings!$B$7,0))</f>
      </c>
      <c r="W45">
        <f>IF($A45="","",ROUND(Q45*Settings!$B$8,0)-V45)</f>
      </c>
      <c r="X45">
        <f>IF($A45="","",ROUND(MIN(Q45,Settings!$B$3)*Settings!$B$9,0))</f>
      </c>
      <c r="Y45">
        <f>IF($A45="","",IF(AND(P45&gt;0,P45&lt;=Settings!$B$4),ROUNDUP(O45*Settings!$B$13,0),0))</f>
      </c>
      <c r="Z45">
        <f>IF($A45="","",O45+V45+W45+X45+Y45)</f>
      </c>
    </row>
    <row r="46">
      <c r="K46">
        <f>IF($A46="","",ROUND(D46*$C46/Settings!$B$2,0))</f>
      </c>
      <c r="L46">
        <f>IF($A46="","",ROUND(E46*$C46/Settings!$B$2,0))</f>
      </c>
      <c r="M46">
        <f>IF($A46="","",ROUND(F46*$C46/Settings!$B$2,0))</f>
      </c>
      <c r="N46">
        <f>IF($A46="","",ROUND(G46*$C46/Settings!$B$2,0))</f>
      </c>
      <c r="O46">
        <f>IF($A46="","",SUM(K46:N46))</f>
      </c>
      <c r="P46">
        <f>IF($A46="","",SUM(D46:G46))</f>
      </c>
      <c r="Q46">
        <f>IF($A46="","",MIN(IF(Settings!$B$5=1,MAX(K46,ROUND(O46*0.5,0)),K46),Settings!$B$3))</f>
      </c>
      <c r="R46">
        <f>IF($A46="","",ROUND(Q46*Settings!$B$8,0))</f>
      </c>
      <c r="S46">
        <f>IF($A46="","",IF(AND(P46&gt;0,P46&lt;=Settings!$B$4),ROUNDUP(O46*Settings!$B$12,0),0))</f>
      </c>
      <c r="T46">
        <f>IF($A46="","",R46+S46+H46+I46+J46)</f>
      </c>
      <c r="U46">
        <f>IF($A46="","",O46-T46)</f>
      </c>
      <c r="V46">
        <f>IF($A46="","",ROUND(Q46*Settings!$B$7,0))</f>
      </c>
      <c r="W46">
        <f>IF($A46="","",ROUND(Q46*Settings!$B$8,0)-V46)</f>
      </c>
      <c r="X46">
        <f>IF($A46="","",ROUND(MIN(Q46,Settings!$B$3)*Settings!$B$9,0))</f>
      </c>
      <c r="Y46">
        <f>IF($A46="","",IF(AND(P46&gt;0,P46&lt;=Settings!$B$4),ROUNDUP(O46*Settings!$B$13,0),0))</f>
      </c>
      <c r="Z46">
        <f>IF($A46="","",O46+V46+W46+X46+Y46)</f>
      </c>
    </row>
    <row r="47">
      <c r="K47">
        <f>IF($A47="","",ROUND(D47*$C47/Settings!$B$2,0))</f>
      </c>
      <c r="L47">
        <f>IF($A47="","",ROUND(E47*$C47/Settings!$B$2,0))</f>
      </c>
      <c r="M47">
        <f>IF($A47="","",ROUND(F47*$C47/Settings!$B$2,0))</f>
      </c>
      <c r="N47">
        <f>IF($A47="","",ROUND(G47*$C47/Settings!$B$2,0))</f>
      </c>
      <c r="O47">
        <f>IF($A47="","",SUM(K47:N47))</f>
      </c>
      <c r="P47">
        <f>IF($A47="","",SUM(D47:G47))</f>
      </c>
      <c r="Q47">
        <f>IF($A47="","",MIN(IF(Settings!$B$5=1,MAX(K47,ROUND(O47*0.5,0)),K47),Settings!$B$3))</f>
      </c>
      <c r="R47">
        <f>IF($A47="","",ROUND(Q47*Settings!$B$8,0))</f>
      </c>
      <c r="S47">
        <f>IF($A47="","",IF(AND(P47&gt;0,P47&lt;=Settings!$B$4),ROUNDUP(O47*Settings!$B$12,0),0))</f>
      </c>
      <c r="T47">
        <f>IF($A47="","",R47+S47+H47+I47+J47)</f>
      </c>
      <c r="U47">
        <f>IF($A47="","",O47-T47)</f>
      </c>
      <c r="V47">
        <f>IF($A47="","",ROUND(Q47*Settings!$B$7,0))</f>
      </c>
      <c r="W47">
        <f>IF($A47="","",ROUND(Q47*Settings!$B$8,0)-V47)</f>
      </c>
      <c r="X47">
        <f>IF($A47="","",ROUND(MIN(Q47,Settings!$B$3)*Settings!$B$9,0))</f>
      </c>
      <c r="Y47">
        <f>IF($A47="","",IF(AND(P47&gt;0,P47&lt;=Settings!$B$4),ROUNDUP(O47*Settings!$B$13,0),0))</f>
      </c>
      <c r="Z47">
        <f>IF($A47="","",O47+V47+W47+X47+Y47)</f>
      </c>
    </row>
    <row r="48">
      <c r="K48">
        <f>IF($A48="","",ROUND(D48*$C48/Settings!$B$2,0))</f>
      </c>
      <c r="L48">
        <f>IF($A48="","",ROUND(E48*$C48/Settings!$B$2,0))</f>
      </c>
      <c r="M48">
        <f>IF($A48="","",ROUND(F48*$C48/Settings!$B$2,0))</f>
      </c>
      <c r="N48">
        <f>IF($A48="","",ROUND(G48*$C48/Settings!$B$2,0))</f>
      </c>
      <c r="O48">
        <f>IF($A48="","",SUM(K48:N48))</f>
      </c>
      <c r="P48">
        <f>IF($A48="","",SUM(D48:G48))</f>
      </c>
      <c r="Q48">
        <f>IF($A48="","",MIN(IF(Settings!$B$5=1,MAX(K48,ROUND(O48*0.5,0)),K48),Settings!$B$3))</f>
      </c>
      <c r="R48">
        <f>IF($A48="","",ROUND(Q48*Settings!$B$8,0))</f>
      </c>
      <c r="S48">
        <f>IF($A48="","",IF(AND(P48&gt;0,P48&lt;=Settings!$B$4),ROUNDUP(O48*Settings!$B$12,0),0))</f>
      </c>
      <c r="T48">
        <f>IF($A48="","",R48+S48+H48+I48+J48)</f>
      </c>
      <c r="U48">
        <f>IF($A48="","",O48-T48)</f>
      </c>
      <c r="V48">
        <f>IF($A48="","",ROUND(Q48*Settings!$B$7,0))</f>
      </c>
      <c r="W48">
        <f>IF($A48="","",ROUND(Q48*Settings!$B$8,0)-V48)</f>
      </c>
      <c r="X48">
        <f>IF($A48="","",ROUND(MIN(Q48,Settings!$B$3)*Settings!$B$9,0))</f>
      </c>
      <c r="Y48">
        <f>IF($A48="","",IF(AND(P48&gt;0,P48&lt;=Settings!$B$4),ROUNDUP(O48*Settings!$B$13,0),0))</f>
      </c>
      <c r="Z48">
        <f>IF($A48="","",O48+V48+W48+X48+Y48)</f>
      </c>
    </row>
    <row r="49">
      <c r="K49">
        <f>IF($A49="","",ROUND(D49*$C49/Settings!$B$2,0))</f>
      </c>
      <c r="L49">
        <f>IF($A49="","",ROUND(E49*$C49/Settings!$B$2,0))</f>
      </c>
      <c r="M49">
        <f>IF($A49="","",ROUND(F49*$C49/Settings!$B$2,0))</f>
      </c>
      <c r="N49">
        <f>IF($A49="","",ROUND(G49*$C49/Settings!$B$2,0))</f>
      </c>
      <c r="O49">
        <f>IF($A49="","",SUM(K49:N49))</f>
      </c>
      <c r="P49">
        <f>IF($A49="","",SUM(D49:G49))</f>
      </c>
      <c r="Q49">
        <f>IF($A49="","",MIN(IF(Settings!$B$5=1,MAX(K49,ROUND(O49*0.5,0)),K49),Settings!$B$3))</f>
      </c>
      <c r="R49">
        <f>IF($A49="","",ROUND(Q49*Settings!$B$8,0))</f>
      </c>
      <c r="S49">
        <f>IF($A49="","",IF(AND(P49&gt;0,P49&lt;=Settings!$B$4),ROUNDUP(O49*Settings!$B$12,0),0))</f>
      </c>
      <c r="T49">
        <f>IF($A49="","",R49+S49+H49+I49+J49)</f>
      </c>
      <c r="U49">
        <f>IF($A49="","",O49-T49)</f>
      </c>
      <c r="V49">
        <f>IF($A49="","",ROUND(Q49*Settings!$B$7,0))</f>
      </c>
      <c r="W49">
        <f>IF($A49="","",ROUND(Q49*Settings!$B$8,0)-V49)</f>
      </c>
      <c r="X49">
        <f>IF($A49="","",ROUND(MIN(Q49,Settings!$B$3)*Settings!$B$9,0))</f>
      </c>
      <c r="Y49">
        <f>IF($A49="","",IF(AND(P49&gt;0,P49&lt;=Settings!$B$4),ROUNDUP(O49*Settings!$B$13,0),0))</f>
      </c>
      <c r="Z49">
        <f>IF($A49="","",O49+V49+W49+X49+Y49)</f>
      </c>
    </row>
    <row r="50">
      <c r="K50">
        <f>IF($A50="","",ROUND(D50*$C50/Settings!$B$2,0))</f>
      </c>
      <c r="L50">
        <f>IF($A50="","",ROUND(E50*$C50/Settings!$B$2,0))</f>
      </c>
      <c r="M50">
        <f>IF($A50="","",ROUND(F50*$C50/Settings!$B$2,0))</f>
      </c>
      <c r="N50">
        <f>IF($A50="","",ROUND(G50*$C50/Settings!$B$2,0))</f>
      </c>
      <c r="O50">
        <f>IF($A50="","",SUM(K50:N50))</f>
      </c>
      <c r="P50">
        <f>IF($A50="","",SUM(D50:G50))</f>
      </c>
      <c r="Q50">
        <f>IF($A50="","",MIN(IF(Settings!$B$5=1,MAX(K50,ROUND(O50*0.5,0)),K50),Settings!$B$3))</f>
      </c>
      <c r="R50">
        <f>IF($A50="","",ROUND(Q50*Settings!$B$8,0))</f>
      </c>
      <c r="S50">
        <f>IF($A50="","",IF(AND(P50&gt;0,P50&lt;=Settings!$B$4),ROUNDUP(O50*Settings!$B$12,0),0))</f>
      </c>
      <c r="T50">
        <f>IF($A50="","",R50+S50+H50+I50+J50)</f>
      </c>
      <c r="U50">
        <f>IF($A50="","",O50-T50)</f>
      </c>
      <c r="V50">
        <f>IF($A50="","",ROUND(Q50*Settings!$B$7,0))</f>
      </c>
      <c r="W50">
        <f>IF($A50="","",ROUND(Q50*Settings!$B$8,0)-V50)</f>
      </c>
      <c r="X50">
        <f>IF($A50="","",ROUND(MIN(Q50,Settings!$B$3)*Settings!$B$9,0))</f>
      </c>
      <c r="Y50">
        <f>IF($A50="","",IF(AND(P50&gt;0,P50&lt;=Settings!$B$4),ROUNDUP(O50*Settings!$B$13,0),0))</f>
      </c>
      <c r="Z50">
        <f>IF($A50="","",O50+V50+W50+X50+Y50)</f>
      </c>
    </row>
    <row r="51">
      <c r="K51">
        <f>IF($A51="","",ROUND(D51*$C51/Settings!$B$2,0))</f>
      </c>
      <c r="L51">
        <f>IF($A51="","",ROUND(E51*$C51/Settings!$B$2,0))</f>
      </c>
      <c r="M51">
        <f>IF($A51="","",ROUND(F51*$C51/Settings!$B$2,0))</f>
      </c>
      <c r="N51">
        <f>IF($A51="","",ROUND(G51*$C51/Settings!$B$2,0))</f>
      </c>
      <c r="O51">
        <f>IF($A51="","",SUM(K51:N51))</f>
      </c>
      <c r="P51">
        <f>IF($A51="","",SUM(D51:G51))</f>
      </c>
      <c r="Q51">
        <f>IF($A51="","",MIN(IF(Settings!$B$5=1,MAX(K51,ROUND(O51*0.5,0)),K51),Settings!$B$3))</f>
      </c>
      <c r="R51">
        <f>IF($A51="","",ROUND(Q51*Settings!$B$8,0))</f>
      </c>
      <c r="S51">
        <f>IF($A51="","",IF(AND(P51&gt;0,P51&lt;=Settings!$B$4),ROUNDUP(O51*Settings!$B$12,0),0))</f>
      </c>
      <c r="T51">
        <f>IF($A51="","",R51+S51+H51+I51+J51)</f>
      </c>
      <c r="U51">
        <f>IF($A51="","",O51-T51)</f>
      </c>
      <c r="V51">
        <f>IF($A51="","",ROUND(Q51*Settings!$B$7,0))</f>
      </c>
      <c r="W51">
        <f>IF($A51="","",ROUND(Q51*Settings!$B$8,0)-V51)</f>
      </c>
      <c r="X51">
        <f>IF($A51="","",ROUND(MIN(Q51,Settings!$B$3)*Settings!$B$9,0))</f>
      </c>
      <c r="Y51">
        <f>IF($A51="","",IF(AND(P51&gt;0,P51&lt;=Settings!$B$4),ROUNDUP(O51*Settings!$B$13,0),0))</f>
      </c>
      <c r="Z51">
        <f>IF($A51="","",O51+V51+W51+X51+Y51)</f>
      </c>
    </row>
    <row r="52">
      <c r="K52">
        <f>IF($A52="","",ROUND(D52*$C52/Settings!$B$2,0))</f>
      </c>
      <c r="L52">
        <f>IF($A52="","",ROUND(E52*$C52/Settings!$B$2,0))</f>
      </c>
      <c r="M52">
        <f>IF($A52="","",ROUND(F52*$C52/Settings!$B$2,0))</f>
      </c>
      <c r="N52">
        <f>IF($A52="","",ROUND(G52*$C52/Settings!$B$2,0))</f>
      </c>
      <c r="O52">
        <f>IF($A52="","",SUM(K52:N52))</f>
      </c>
      <c r="P52">
        <f>IF($A52="","",SUM(D52:G52))</f>
      </c>
      <c r="Q52">
        <f>IF($A52="","",MIN(IF(Settings!$B$5=1,MAX(K52,ROUND(O52*0.5,0)),K52),Settings!$B$3))</f>
      </c>
      <c r="R52">
        <f>IF($A52="","",ROUND(Q52*Settings!$B$8,0))</f>
      </c>
      <c r="S52">
        <f>IF($A52="","",IF(AND(P52&gt;0,P52&lt;=Settings!$B$4),ROUNDUP(O52*Settings!$B$12,0),0))</f>
      </c>
      <c r="T52">
        <f>IF($A52="","",R52+S52+H52+I52+J52)</f>
      </c>
      <c r="U52">
        <f>IF($A52="","",O52-T52)</f>
      </c>
      <c r="V52">
        <f>IF($A52="","",ROUND(Q52*Settings!$B$7,0))</f>
      </c>
      <c r="W52">
        <f>IF($A52="","",ROUND(Q52*Settings!$B$8,0)-V52)</f>
      </c>
      <c r="X52">
        <f>IF($A52="","",ROUND(MIN(Q52,Settings!$B$3)*Settings!$B$9,0))</f>
      </c>
      <c r="Y52">
        <f>IF($A52="","",IF(AND(P52&gt;0,P52&lt;=Settings!$B$4),ROUNDUP(O52*Settings!$B$13,0),0))</f>
      </c>
      <c r="Z52">
        <f>IF($A52="","",O52+V52+W52+X52+Y52)</f>
      </c>
    </row>
    <row r="53">
      <c r="K53">
        <f>IF($A53="","",ROUND(D53*$C53/Settings!$B$2,0))</f>
      </c>
      <c r="L53">
        <f>IF($A53="","",ROUND(E53*$C53/Settings!$B$2,0))</f>
      </c>
      <c r="M53">
        <f>IF($A53="","",ROUND(F53*$C53/Settings!$B$2,0))</f>
      </c>
      <c r="N53">
        <f>IF($A53="","",ROUND(G53*$C53/Settings!$B$2,0))</f>
      </c>
      <c r="O53">
        <f>IF($A53="","",SUM(K53:N53))</f>
      </c>
      <c r="P53">
        <f>IF($A53="","",SUM(D53:G53))</f>
      </c>
      <c r="Q53">
        <f>IF($A53="","",MIN(IF(Settings!$B$5=1,MAX(K53,ROUND(O53*0.5,0)),K53),Settings!$B$3))</f>
      </c>
      <c r="R53">
        <f>IF($A53="","",ROUND(Q53*Settings!$B$8,0))</f>
      </c>
      <c r="S53">
        <f>IF($A53="","",IF(AND(P53&gt;0,P53&lt;=Settings!$B$4),ROUNDUP(O53*Settings!$B$12,0),0))</f>
      </c>
      <c r="T53">
        <f>IF($A53="","",R53+S53+H53+I53+J53)</f>
      </c>
      <c r="U53">
        <f>IF($A53="","",O53-T53)</f>
      </c>
      <c r="V53">
        <f>IF($A53="","",ROUND(Q53*Settings!$B$7,0))</f>
      </c>
      <c r="W53">
        <f>IF($A53="","",ROUND(Q53*Settings!$B$8,0)-V53)</f>
      </c>
      <c r="X53">
        <f>IF($A53="","",ROUND(MIN(Q53,Settings!$B$3)*Settings!$B$9,0))</f>
      </c>
      <c r="Y53">
        <f>IF($A53="","",IF(AND(P53&gt;0,P53&lt;=Settings!$B$4),ROUNDUP(O53*Settings!$B$13,0),0))</f>
      </c>
      <c r="Z53">
        <f>IF($A53="","",O53+V53+W53+X53+Y53)</f>
      </c>
    </row>
    <row r="54">
      <c r="K54">
        <f>IF($A54="","",ROUND(D54*$C54/Settings!$B$2,0))</f>
      </c>
      <c r="L54">
        <f>IF($A54="","",ROUND(E54*$C54/Settings!$B$2,0))</f>
      </c>
      <c r="M54">
        <f>IF($A54="","",ROUND(F54*$C54/Settings!$B$2,0))</f>
      </c>
      <c r="N54">
        <f>IF($A54="","",ROUND(G54*$C54/Settings!$B$2,0))</f>
      </c>
      <c r="O54">
        <f>IF($A54="","",SUM(K54:N54))</f>
      </c>
      <c r="P54">
        <f>IF($A54="","",SUM(D54:G54))</f>
      </c>
      <c r="Q54">
        <f>IF($A54="","",MIN(IF(Settings!$B$5=1,MAX(K54,ROUND(O54*0.5,0)),K54),Settings!$B$3))</f>
      </c>
      <c r="R54">
        <f>IF($A54="","",ROUND(Q54*Settings!$B$8,0))</f>
      </c>
      <c r="S54">
        <f>IF($A54="","",IF(AND(P54&gt;0,P54&lt;=Settings!$B$4),ROUNDUP(O54*Settings!$B$12,0),0))</f>
      </c>
      <c r="T54">
        <f>IF($A54="","",R54+S54+H54+I54+J54)</f>
      </c>
      <c r="U54">
        <f>IF($A54="","",O54-T54)</f>
      </c>
      <c r="V54">
        <f>IF($A54="","",ROUND(Q54*Settings!$B$7,0))</f>
      </c>
      <c r="W54">
        <f>IF($A54="","",ROUND(Q54*Settings!$B$8,0)-V54)</f>
      </c>
      <c r="X54">
        <f>IF($A54="","",ROUND(MIN(Q54,Settings!$B$3)*Settings!$B$9,0))</f>
      </c>
      <c r="Y54">
        <f>IF($A54="","",IF(AND(P54&gt;0,P54&lt;=Settings!$B$4),ROUNDUP(O54*Settings!$B$13,0),0))</f>
      </c>
      <c r="Z54">
        <f>IF($A54="","",O54+V54+W54+X54+Y54)</f>
      </c>
    </row>
  </sheetData>
  <ignoredErrors>
    <ignoredError numberStoredAsText="1" sqref="A1:Z5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cols>
    <col min="1" max="1" width="66.83203125" customWidth="1"/>
    <col min="2" max="2" width="18.83203125" customWidth="1"/>
  </cols>
  <sheetData>
    <row r="1">
      <c r="A1" t="str">
        <v>CHALLAN AND CASH-OUT SUMMARY (all formulas, no inputs)</v>
      </c>
    </row>
    <row r="3">
      <c r="A3" t="str">
        <v>Employees paid</v>
      </c>
      <c r="B3">
        <f>COUNTA(Payroll!A$5:A$54)</f>
      </c>
    </row>
    <row r="4">
      <c r="A4" t="str">
        <v>Total gross earned</v>
      </c>
      <c r="B4">
        <f>SUM(Payroll!O$5:O$54)</f>
      </c>
    </row>
    <row r="5">
      <c r="A5" t="str">
        <v>Total net pay (bank transfer)</v>
      </c>
      <c r="B5">
        <f>SUM(Payroll!U$5:U$54)</f>
      </c>
    </row>
    <row r="7">
      <c r="A7" t="str">
        <v>EPFO (ECR)</v>
      </c>
      <c r="B7" t="str">
        <v>Amount (INR)</v>
      </c>
    </row>
    <row r="8">
      <c r="A8" t="str">
        <v>A/c 01 - employee PF plus employer EPF</v>
      </c>
      <c r="B8">
        <f>SUM(Payroll!R$5:R$54)+SUM(Payroll!W$5:W$54)</f>
      </c>
    </row>
    <row r="9">
      <c r="A9" t="str">
        <v>A/c 10 - EPS (pension)</v>
      </c>
      <c r="B9">
        <f>SUM(Payroll!V$5:V$54)</f>
      </c>
    </row>
    <row r="10">
      <c r="A10" t="str">
        <v>A/c 21 - EDLI</v>
      </c>
      <c r="B10">
        <f>SUM(Payroll!X$5:X$54)</f>
      </c>
    </row>
    <row r="11">
      <c r="A11" t="str">
        <v>A/c 02 - admin charge (0.5% of PF wages, minimum applies)</v>
      </c>
      <c r="B11">
        <f>IF(SUM(Payroll!Q$5:Q$54)=0,0,MAX(Settings!$B$11,ROUND(SUM(Payroll!Q$5:Q$54)*Settings!$B$10,0)))</f>
      </c>
    </row>
    <row r="12">
      <c r="A12" t="str">
        <v>Total EPFO payable</v>
      </c>
      <c r="B12">
        <f>SUM(B8:B11)</f>
      </c>
    </row>
    <row r="14">
      <c r="A14" t="str">
        <v>ESIC</v>
      </c>
      <c r="B14" t="str">
        <v>Amount (INR)</v>
      </c>
    </row>
    <row r="15">
      <c r="A15" t="str">
        <v>Employee ESI</v>
      </c>
      <c r="B15">
        <f>SUM(Payroll!S$5:S$54)</f>
      </c>
    </row>
    <row r="16">
      <c r="A16" t="str">
        <v>Employer ESI</v>
      </c>
      <c r="B16">
        <f>SUM(Payroll!Y$5:Y$54)</f>
      </c>
    </row>
    <row r="17">
      <c r="A17" t="str">
        <v>Total ESIC payable</v>
      </c>
      <c r="B17">
        <f>B15+B16</f>
      </c>
    </row>
    <row r="19">
      <c r="A19" t="str">
        <v>Other statutory</v>
      </c>
      <c r="B19" t="str">
        <v>Amount (INR)</v>
      </c>
    </row>
    <row r="20">
      <c r="A20" t="str">
        <v>Professional tax to deposit</v>
      </c>
      <c r="B20">
        <f>SUM(Payroll!H$5:H$54)</f>
      </c>
    </row>
    <row r="21">
      <c r="A21" t="str">
        <v>TDS on salary to deposit</v>
      </c>
      <c r="B21">
        <f>SUM(Payroll!I$5:I$54)</f>
      </c>
    </row>
    <row r="22">
      <c r="A22" t="str">
        <v>Other deductions retained or paid elsewhere</v>
      </c>
      <c r="B22">
        <f>SUM(Payroll!J$5:J$54)</f>
      </c>
    </row>
    <row r="24">
      <c r="A24" t="str">
        <v>Reconciliation</v>
      </c>
      <c r="B24" t="str">
        <v>Amount (INR)</v>
      </c>
    </row>
    <row r="25">
      <c r="A25" t="str">
        <v>Cash out this month (net pay + EPFO + ESIC + PT + TDS)</v>
      </c>
      <c r="B25">
        <f>B5+B12+B17+B20+B21</f>
      </c>
    </row>
    <row r="26">
      <c r="A26" t="str">
        <v>Total payroll cost (gross + employer EPS, EPF, EDLI, ESI + admin)</v>
      </c>
      <c r="B26">
        <f>SUM(Payroll!Z$5:Z$54)+B11</f>
      </c>
    </row>
    <row r="27">
      <c r="A27" t="str">
        <v>Check: cost minus cash out minus other deductions (should be 0)</v>
      </c>
      <c r="B27">
        <f>B26-B25-B22</f>
      </c>
    </row>
  </sheetData>
  <ignoredErrors>
    <ignoredError numberStoredAsText="1" sqref="A1:B2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E52"/>
  <sheetViews>
    <sheetView workbookViewId="0"/>
  </sheetViews>
  <cols>
    <col min="1" max="1" width="12.83203125" customWidth="1"/>
    <col min="2" max="2" width="22.83203125" customWidth="1"/>
    <col min="3" max="3" width="22.83203125" customWidth="1"/>
    <col min="4" max="4" width="14.83203125" customWidth="1"/>
    <col min="5" max="5" width="14.83203125" customWidth="1"/>
  </cols>
  <sheetData>
    <row r="1">
      <c r="A1" t="str">
        <v>BANK TRANSFER LIST (fill account and IFSC, amounts come from Payroll)</v>
      </c>
    </row>
    <row r="2">
      <c r="A2" t="str">
        <v>Employee ID</v>
      </c>
      <c r="B2" t="str">
        <v>Name</v>
      </c>
      <c r="C2" t="str">
        <v>Account number</v>
      </c>
      <c r="D2" t="str">
        <v>IFSC</v>
      </c>
      <c r="E2" t="str">
        <v>Net pay (INR)</v>
      </c>
    </row>
    <row r="3">
      <c r="A3">
        <f>IF(Payroll!$A5="","",Payroll!$A5)</f>
      </c>
      <c r="B3">
        <f>IF(Payroll!$A5="","",Payroll!$B5)</f>
      </c>
      <c r="E3">
        <f>IF(Payroll!$A5="","",Payroll!$U5)</f>
      </c>
    </row>
    <row r="4">
      <c r="A4">
        <f>IF(Payroll!$A6="","",Payroll!$A6)</f>
      </c>
      <c r="B4">
        <f>IF(Payroll!$A6="","",Payroll!$B6)</f>
      </c>
      <c r="E4">
        <f>IF(Payroll!$A6="","",Payroll!$U6)</f>
      </c>
    </row>
    <row r="5">
      <c r="A5">
        <f>IF(Payroll!$A7="","",Payroll!$A7)</f>
      </c>
      <c r="B5">
        <f>IF(Payroll!$A7="","",Payroll!$B7)</f>
      </c>
      <c r="E5">
        <f>IF(Payroll!$A7="","",Payroll!$U7)</f>
      </c>
    </row>
    <row r="6">
      <c r="A6">
        <f>IF(Payroll!$A8="","",Payroll!$A8)</f>
      </c>
      <c r="B6">
        <f>IF(Payroll!$A8="","",Payroll!$B8)</f>
      </c>
      <c r="E6">
        <f>IF(Payroll!$A8="","",Payroll!$U8)</f>
      </c>
    </row>
    <row r="7">
      <c r="A7">
        <f>IF(Payroll!$A9="","",Payroll!$A9)</f>
      </c>
      <c r="B7">
        <f>IF(Payroll!$A9="","",Payroll!$B9)</f>
      </c>
      <c r="E7">
        <f>IF(Payroll!$A9="","",Payroll!$U9)</f>
      </c>
    </row>
    <row r="8">
      <c r="A8">
        <f>IF(Payroll!$A10="","",Payroll!$A10)</f>
      </c>
      <c r="B8">
        <f>IF(Payroll!$A10="","",Payroll!$B10)</f>
      </c>
      <c r="E8">
        <f>IF(Payroll!$A10="","",Payroll!$U10)</f>
      </c>
    </row>
    <row r="9">
      <c r="A9">
        <f>IF(Payroll!$A11="","",Payroll!$A11)</f>
      </c>
      <c r="B9">
        <f>IF(Payroll!$A11="","",Payroll!$B11)</f>
      </c>
      <c r="E9">
        <f>IF(Payroll!$A11="","",Payroll!$U11)</f>
      </c>
    </row>
    <row r="10">
      <c r="A10">
        <f>IF(Payroll!$A12="","",Payroll!$A12)</f>
      </c>
      <c r="B10">
        <f>IF(Payroll!$A12="","",Payroll!$B12)</f>
      </c>
      <c r="E10">
        <f>IF(Payroll!$A12="","",Payroll!$U12)</f>
      </c>
    </row>
    <row r="11">
      <c r="A11">
        <f>IF(Payroll!$A13="","",Payroll!$A13)</f>
      </c>
      <c r="B11">
        <f>IF(Payroll!$A13="","",Payroll!$B13)</f>
      </c>
      <c r="E11">
        <f>IF(Payroll!$A13="","",Payroll!$U13)</f>
      </c>
    </row>
    <row r="12">
      <c r="A12">
        <f>IF(Payroll!$A14="","",Payroll!$A14)</f>
      </c>
      <c r="B12">
        <f>IF(Payroll!$A14="","",Payroll!$B14)</f>
      </c>
      <c r="E12">
        <f>IF(Payroll!$A14="","",Payroll!$U14)</f>
      </c>
    </row>
    <row r="13">
      <c r="A13">
        <f>IF(Payroll!$A15="","",Payroll!$A15)</f>
      </c>
      <c r="B13">
        <f>IF(Payroll!$A15="","",Payroll!$B15)</f>
      </c>
      <c r="E13">
        <f>IF(Payroll!$A15="","",Payroll!$U15)</f>
      </c>
    </row>
    <row r="14">
      <c r="A14">
        <f>IF(Payroll!$A16="","",Payroll!$A16)</f>
      </c>
      <c r="B14">
        <f>IF(Payroll!$A16="","",Payroll!$B16)</f>
      </c>
      <c r="E14">
        <f>IF(Payroll!$A16="","",Payroll!$U16)</f>
      </c>
    </row>
    <row r="15">
      <c r="A15">
        <f>IF(Payroll!$A17="","",Payroll!$A17)</f>
      </c>
      <c r="B15">
        <f>IF(Payroll!$A17="","",Payroll!$B17)</f>
      </c>
      <c r="E15">
        <f>IF(Payroll!$A17="","",Payroll!$U17)</f>
      </c>
    </row>
    <row r="16">
      <c r="A16">
        <f>IF(Payroll!$A18="","",Payroll!$A18)</f>
      </c>
      <c r="B16">
        <f>IF(Payroll!$A18="","",Payroll!$B18)</f>
      </c>
      <c r="E16">
        <f>IF(Payroll!$A18="","",Payroll!$U18)</f>
      </c>
    </row>
    <row r="17">
      <c r="A17">
        <f>IF(Payroll!$A19="","",Payroll!$A19)</f>
      </c>
      <c r="B17">
        <f>IF(Payroll!$A19="","",Payroll!$B19)</f>
      </c>
      <c r="E17">
        <f>IF(Payroll!$A19="","",Payroll!$U19)</f>
      </c>
    </row>
    <row r="18">
      <c r="A18">
        <f>IF(Payroll!$A20="","",Payroll!$A20)</f>
      </c>
      <c r="B18">
        <f>IF(Payroll!$A20="","",Payroll!$B20)</f>
      </c>
      <c r="E18">
        <f>IF(Payroll!$A20="","",Payroll!$U20)</f>
      </c>
    </row>
    <row r="19">
      <c r="A19">
        <f>IF(Payroll!$A21="","",Payroll!$A21)</f>
      </c>
      <c r="B19">
        <f>IF(Payroll!$A21="","",Payroll!$B21)</f>
      </c>
      <c r="E19">
        <f>IF(Payroll!$A21="","",Payroll!$U21)</f>
      </c>
    </row>
    <row r="20">
      <c r="A20">
        <f>IF(Payroll!$A22="","",Payroll!$A22)</f>
      </c>
      <c r="B20">
        <f>IF(Payroll!$A22="","",Payroll!$B22)</f>
      </c>
      <c r="E20">
        <f>IF(Payroll!$A22="","",Payroll!$U22)</f>
      </c>
    </row>
    <row r="21">
      <c r="A21">
        <f>IF(Payroll!$A23="","",Payroll!$A23)</f>
      </c>
      <c r="B21">
        <f>IF(Payroll!$A23="","",Payroll!$B23)</f>
      </c>
      <c r="E21">
        <f>IF(Payroll!$A23="","",Payroll!$U23)</f>
      </c>
    </row>
    <row r="22">
      <c r="A22">
        <f>IF(Payroll!$A24="","",Payroll!$A24)</f>
      </c>
      <c r="B22">
        <f>IF(Payroll!$A24="","",Payroll!$B24)</f>
      </c>
      <c r="E22">
        <f>IF(Payroll!$A24="","",Payroll!$U24)</f>
      </c>
    </row>
    <row r="23">
      <c r="A23">
        <f>IF(Payroll!$A25="","",Payroll!$A25)</f>
      </c>
      <c r="B23">
        <f>IF(Payroll!$A25="","",Payroll!$B25)</f>
      </c>
      <c r="E23">
        <f>IF(Payroll!$A25="","",Payroll!$U25)</f>
      </c>
    </row>
    <row r="24">
      <c r="A24">
        <f>IF(Payroll!$A26="","",Payroll!$A26)</f>
      </c>
      <c r="B24">
        <f>IF(Payroll!$A26="","",Payroll!$B26)</f>
      </c>
      <c r="E24">
        <f>IF(Payroll!$A26="","",Payroll!$U26)</f>
      </c>
    </row>
    <row r="25">
      <c r="A25">
        <f>IF(Payroll!$A27="","",Payroll!$A27)</f>
      </c>
      <c r="B25">
        <f>IF(Payroll!$A27="","",Payroll!$B27)</f>
      </c>
      <c r="E25">
        <f>IF(Payroll!$A27="","",Payroll!$U27)</f>
      </c>
    </row>
    <row r="26">
      <c r="A26">
        <f>IF(Payroll!$A28="","",Payroll!$A28)</f>
      </c>
      <c r="B26">
        <f>IF(Payroll!$A28="","",Payroll!$B28)</f>
      </c>
      <c r="E26">
        <f>IF(Payroll!$A28="","",Payroll!$U28)</f>
      </c>
    </row>
    <row r="27">
      <c r="A27">
        <f>IF(Payroll!$A29="","",Payroll!$A29)</f>
      </c>
      <c r="B27">
        <f>IF(Payroll!$A29="","",Payroll!$B29)</f>
      </c>
      <c r="E27">
        <f>IF(Payroll!$A29="","",Payroll!$U29)</f>
      </c>
    </row>
    <row r="28">
      <c r="A28">
        <f>IF(Payroll!$A30="","",Payroll!$A30)</f>
      </c>
      <c r="B28">
        <f>IF(Payroll!$A30="","",Payroll!$B30)</f>
      </c>
      <c r="E28">
        <f>IF(Payroll!$A30="","",Payroll!$U30)</f>
      </c>
    </row>
    <row r="29">
      <c r="A29">
        <f>IF(Payroll!$A31="","",Payroll!$A31)</f>
      </c>
      <c r="B29">
        <f>IF(Payroll!$A31="","",Payroll!$B31)</f>
      </c>
      <c r="E29">
        <f>IF(Payroll!$A31="","",Payroll!$U31)</f>
      </c>
    </row>
    <row r="30">
      <c r="A30">
        <f>IF(Payroll!$A32="","",Payroll!$A32)</f>
      </c>
      <c r="B30">
        <f>IF(Payroll!$A32="","",Payroll!$B32)</f>
      </c>
      <c r="E30">
        <f>IF(Payroll!$A32="","",Payroll!$U32)</f>
      </c>
    </row>
    <row r="31">
      <c r="A31">
        <f>IF(Payroll!$A33="","",Payroll!$A33)</f>
      </c>
      <c r="B31">
        <f>IF(Payroll!$A33="","",Payroll!$B33)</f>
      </c>
      <c r="E31">
        <f>IF(Payroll!$A33="","",Payroll!$U33)</f>
      </c>
    </row>
    <row r="32">
      <c r="A32">
        <f>IF(Payroll!$A34="","",Payroll!$A34)</f>
      </c>
      <c r="B32">
        <f>IF(Payroll!$A34="","",Payroll!$B34)</f>
      </c>
      <c r="E32">
        <f>IF(Payroll!$A34="","",Payroll!$U34)</f>
      </c>
    </row>
    <row r="33">
      <c r="A33">
        <f>IF(Payroll!$A35="","",Payroll!$A35)</f>
      </c>
      <c r="B33">
        <f>IF(Payroll!$A35="","",Payroll!$B35)</f>
      </c>
      <c r="E33">
        <f>IF(Payroll!$A35="","",Payroll!$U35)</f>
      </c>
    </row>
    <row r="34">
      <c r="A34">
        <f>IF(Payroll!$A36="","",Payroll!$A36)</f>
      </c>
      <c r="B34">
        <f>IF(Payroll!$A36="","",Payroll!$B36)</f>
      </c>
      <c r="E34">
        <f>IF(Payroll!$A36="","",Payroll!$U36)</f>
      </c>
    </row>
    <row r="35">
      <c r="A35">
        <f>IF(Payroll!$A37="","",Payroll!$A37)</f>
      </c>
      <c r="B35">
        <f>IF(Payroll!$A37="","",Payroll!$B37)</f>
      </c>
      <c r="E35">
        <f>IF(Payroll!$A37="","",Payroll!$U37)</f>
      </c>
    </row>
    <row r="36">
      <c r="A36">
        <f>IF(Payroll!$A38="","",Payroll!$A38)</f>
      </c>
      <c r="B36">
        <f>IF(Payroll!$A38="","",Payroll!$B38)</f>
      </c>
      <c r="E36">
        <f>IF(Payroll!$A38="","",Payroll!$U38)</f>
      </c>
    </row>
    <row r="37">
      <c r="A37">
        <f>IF(Payroll!$A39="","",Payroll!$A39)</f>
      </c>
      <c r="B37">
        <f>IF(Payroll!$A39="","",Payroll!$B39)</f>
      </c>
      <c r="E37">
        <f>IF(Payroll!$A39="","",Payroll!$U39)</f>
      </c>
    </row>
    <row r="38">
      <c r="A38">
        <f>IF(Payroll!$A40="","",Payroll!$A40)</f>
      </c>
      <c r="B38">
        <f>IF(Payroll!$A40="","",Payroll!$B40)</f>
      </c>
      <c r="E38">
        <f>IF(Payroll!$A40="","",Payroll!$U40)</f>
      </c>
    </row>
    <row r="39">
      <c r="A39">
        <f>IF(Payroll!$A41="","",Payroll!$A41)</f>
      </c>
      <c r="B39">
        <f>IF(Payroll!$A41="","",Payroll!$B41)</f>
      </c>
      <c r="E39">
        <f>IF(Payroll!$A41="","",Payroll!$U41)</f>
      </c>
    </row>
    <row r="40">
      <c r="A40">
        <f>IF(Payroll!$A42="","",Payroll!$A42)</f>
      </c>
      <c r="B40">
        <f>IF(Payroll!$A42="","",Payroll!$B42)</f>
      </c>
      <c r="E40">
        <f>IF(Payroll!$A42="","",Payroll!$U42)</f>
      </c>
    </row>
    <row r="41">
      <c r="A41">
        <f>IF(Payroll!$A43="","",Payroll!$A43)</f>
      </c>
      <c r="B41">
        <f>IF(Payroll!$A43="","",Payroll!$B43)</f>
      </c>
      <c r="E41">
        <f>IF(Payroll!$A43="","",Payroll!$U43)</f>
      </c>
    </row>
    <row r="42">
      <c r="A42">
        <f>IF(Payroll!$A44="","",Payroll!$A44)</f>
      </c>
      <c r="B42">
        <f>IF(Payroll!$A44="","",Payroll!$B44)</f>
      </c>
      <c r="E42">
        <f>IF(Payroll!$A44="","",Payroll!$U44)</f>
      </c>
    </row>
    <row r="43">
      <c r="A43">
        <f>IF(Payroll!$A45="","",Payroll!$A45)</f>
      </c>
      <c r="B43">
        <f>IF(Payroll!$A45="","",Payroll!$B45)</f>
      </c>
      <c r="E43">
        <f>IF(Payroll!$A45="","",Payroll!$U45)</f>
      </c>
    </row>
    <row r="44">
      <c r="A44">
        <f>IF(Payroll!$A46="","",Payroll!$A46)</f>
      </c>
      <c r="B44">
        <f>IF(Payroll!$A46="","",Payroll!$B46)</f>
      </c>
      <c r="E44">
        <f>IF(Payroll!$A46="","",Payroll!$U46)</f>
      </c>
    </row>
    <row r="45">
      <c r="A45">
        <f>IF(Payroll!$A47="","",Payroll!$A47)</f>
      </c>
      <c r="B45">
        <f>IF(Payroll!$A47="","",Payroll!$B47)</f>
      </c>
      <c r="E45">
        <f>IF(Payroll!$A47="","",Payroll!$U47)</f>
      </c>
    </row>
    <row r="46">
      <c r="A46">
        <f>IF(Payroll!$A48="","",Payroll!$A48)</f>
      </c>
      <c r="B46">
        <f>IF(Payroll!$A48="","",Payroll!$B48)</f>
      </c>
      <c r="E46">
        <f>IF(Payroll!$A48="","",Payroll!$U48)</f>
      </c>
    </row>
    <row r="47">
      <c r="A47">
        <f>IF(Payroll!$A49="","",Payroll!$A49)</f>
      </c>
      <c r="B47">
        <f>IF(Payroll!$A49="","",Payroll!$B49)</f>
      </c>
      <c r="E47">
        <f>IF(Payroll!$A49="","",Payroll!$U49)</f>
      </c>
    </row>
    <row r="48">
      <c r="A48">
        <f>IF(Payroll!$A50="","",Payroll!$A50)</f>
      </c>
      <c r="B48">
        <f>IF(Payroll!$A50="","",Payroll!$B50)</f>
      </c>
      <c r="E48">
        <f>IF(Payroll!$A50="","",Payroll!$U50)</f>
      </c>
    </row>
    <row r="49">
      <c r="A49">
        <f>IF(Payroll!$A51="","",Payroll!$A51)</f>
      </c>
      <c r="B49">
        <f>IF(Payroll!$A51="","",Payroll!$B51)</f>
      </c>
      <c r="E49">
        <f>IF(Payroll!$A51="","",Payroll!$U51)</f>
      </c>
    </row>
    <row r="50">
      <c r="A50">
        <f>IF(Payroll!$A52="","",Payroll!$A52)</f>
      </c>
      <c r="B50">
        <f>IF(Payroll!$A52="","",Payroll!$B52)</f>
      </c>
      <c r="E50">
        <f>IF(Payroll!$A52="","",Payroll!$U52)</f>
      </c>
    </row>
    <row r="51">
      <c r="A51">
        <f>IF(Payroll!$A53="","",Payroll!$A53)</f>
      </c>
      <c r="B51">
        <f>IF(Payroll!$A53="","",Payroll!$B53)</f>
      </c>
      <c r="E51">
        <f>IF(Payroll!$A53="","",Payroll!$U53)</f>
      </c>
    </row>
    <row r="52">
      <c r="A52">
        <f>IF(Payroll!$A54="","",Payroll!$A54)</f>
      </c>
      <c r="B52">
        <f>IF(Payroll!$A54="","",Payroll!$B54)</f>
      </c>
      <c r="E52">
        <f>IF(Payroll!$A54="","",Payroll!$U54)</f>
      </c>
    </row>
  </sheetData>
  <ignoredErrors>
    <ignoredError numberStoredAsText="1" sqref="A1:E52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cols>
    <col min="1" max="1" width="56.83203125" customWidth="1"/>
    <col min="2" max="2" width="22.83203125" customWidth="1"/>
  </cols>
  <sheetData>
    <row r="1">
      <c r="A1" t="str">
        <v>Pay month</v>
      </c>
      <c r="B1" t="str">
        <v>November 2026</v>
      </c>
    </row>
    <row r="2">
      <c r="A2" t="str">
        <v>Days in month</v>
      </c>
      <c r="B2">
        <v>30</v>
      </c>
    </row>
    <row r="3">
      <c r="A3" t="str">
        <v>PF wage ceiling (INR, Rs 25,000 from 17 Sep 2026)</v>
      </c>
      <c r="B3">
        <v>25000</v>
      </c>
    </row>
    <row r="4">
      <c r="A4" t="str">
        <v>ESI gross limit (INR)</v>
      </c>
      <c r="B4">
        <v>21000</v>
      </c>
    </row>
    <row r="5">
      <c r="A5" t="str">
        <v>Apply 50% wage rule (1 = yes, 0 = no)</v>
      </c>
      <c r="B5">
        <v>1</v>
      </c>
    </row>
    <row r="6">
      <c r="A6" t="str">
        <v>Company name</v>
      </c>
    </row>
    <row r="7">
      <c r="A7" t="str">
        <v>Employer EPS rate (of PF wages)</v>
      </c>
      <c r="B7">
        <v>0.0833</v>
      </c>
    </row>
    <row r="8">
      <c r="A8" t="str">
        <v>Employee and employer PF rate (total)</v>
      </c>
      <c r="B8">
        <v>0.12</v>
      </c>
    </row>
    <row r="9">
      <c r="A9" t="str">
        <v>EDLI rate (employer)</v>
      </c>
      <c r="B9">
        <v>0.005</v>
      </c>
    </row>
    <row r="10">
      <c r="A10" t="str">
        <v>EPF admin charge rate (employer)</v>
      </c>
      <c r="B10">
        <v>0.005</v>
      </c>
    </row>
    <row r="11">
      <c r="A11" t="str">
        <v>EPF admin minimum per month (establishment, INR)</v>
      </c>
      <c r="B11">
        <v>500</v>
      </c>
    </row>
    <row r="12">
      <c r="A12" t="str">
        <v>Employee ESI rate</v>
      </c>
      <c r="B12">
        <v>0.0075</v>
      </c>
    </row>
    <row r="13">
      <c r="A13" t="str">
        <v>Employer ESI rate</v>
      </c>
      <c r="B13">
        <v>0.0325</v>
      </c>
    </row>
    <row r="15">
      <c r="A15" t="str">
        <v>Change these cells when EPFO or ESIC notify new values. Verify against the notification and with your CA before filing.</v>
      </c>
    </row>
  </sheetData>
  <ignoredErrors>
    <ignoredError numberStoredAsText="1" sqref="A1:B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Payroll</vt:lpstr>
      <vt:lpstr>Challans</vt:lpstr>
      <vt:lpstr>Bank list</vt:lpstr>
      <vt:lpstr>Settings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