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lip" sheetId="1" r:id="rId1"/>
    <sheet name="Register" sheetId="2" r:id="rId2"/>
    <sheet name="Settings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cols>
    <col min="1" max="1" width="30.83203125" customWidth="1"/>
    <col min="2" max="2" width="20.83203125" customWidth="1"/>
    <col min="3" max="3" width="3.83203125" customWidth="1"/>
    <col min="4" max="4" width="28.83203125" customWidth="1"/>
    <col min="5" max="5" width="18.83203125" customWidth="1"/>
  </cols>
  <sheetData>
    <row r="1">
      <c r="A1" t="str">
        <v>SALARY SLIP (pick an employee ID in B3)</v>
      </c>
    </row>
    <row r="2">
      <c r="A2" t="str">
        <v>Company</v>
      </c>
      <c r="B2">
        <f>Settings!B5</f>
      </c>
    </row>
    <row r="3">
      <c r="A3" t="str">
        <v>Employee ID</v>
      </c>
      <c r="B3" t="str">
        <v>E001</v>
      </c>
    </row>
    <row r="4">
      <c r="A4" t="str">
        <v>Pay month</v>
      </c>
      <c r="B4">
        <f>Settings!B4</f>
      </c>
    </row>
    <row r="5">
      <c r="A5" t="str">
        <v>Employee name</v>
      </c>
      <c r="B5">
        <f>IFERROR(INDEX(Register!B$2:B$31,MATCH($B$3,Register!$A$2:$A$31,0)),"ID not found")</f>
      </c>
    </row>
    <row r="6">
      <c r="A6" t="str">
        <v>Designation</v>
      </c>
      <c r="B6">
        <f>IFERROR(INDEX(Register!C$2:C$31,MATCH($B$3,Register!$A$2:$A$31,0)),"")</f>
      </c>
    </row>
    <row r="7">
      <c r="A7" t="str">
        <v>Days paid</v>
      </c>
      <c r="B7">
        <f>IFERROR(INDEX(Register!H$2:H$31,MATCH($B$3,Register!$A$2:$A$31,0)),0)</f>
      </c>
    </row>
    <row r="9">
      <c r="A9" t="str">
        <v>Earnings</v>
      </c>
      <c r="B9" t="str">
        <v>Amount (INR)</v>
      </c>
      <c r="C9" t="str">
        <v/>
      </c>
      <c r="D9" t="str">
        <v>Deductions</v>
      </c>
      <c r="E9" t="str">
        <v>Amount (INR)</v>
      </c>
    </row>
    <row r="10">
      <c r="A10" t="str">
        <v>Basic</v>
      </c>
      <c r="B10">
        <f>ROUND(IFERROR(INDEX(Register!D$2:D$31,MATCH($B$3,Register!$A$2:$A$31,0)),0)*IFERROR(INDEX(Register!H$2:H$31,MATCH($B$3,Register!$A$2:$A$31,0)),0)/Settings!$B$1,0)</f>
      </c>
      <c r="C10" t="str">
        <v/>
      </c>
      <c r="D10" t="str">
        <v>Provident fund</v>
      </c>
      <c r="E10">
        <f>IFERROR(INDEX(Register!O$2:O$31,MATCH($B$3,Register!$A$2:$A$31,0)),0)</f>
      </c>
    </row>
    <row r="11">
      <c r="A11" t="str">
        <v>House rent allowance</v>
      </c>
      <c r="B11">
        <f>ROUND(IFERROR(INDEX(Register!E$2:E$31,MATCH($B$3,Register!$A$2:$A$31,0)),0)*IFERROR(INDEX(Register!H$2:H$31,MATCH($B$3,Register!$A$2:$A$31,0)),0)/Settings!$B$1,0)</f>
      </c>
      <c r="C11" t="str">
        <v/>
      </c>
      <c r="D11" t="str">
        <v>ESI</v>
      </c>
      <c r="E11">
        <f>IFERROR(INDEX(Register!P$2:P$31,MATCH($B$3,Register!$A$2:$A$31,0)),0)</f>
      </c>
    </row>
    <row r="12">
      <c r="A12" t="str">
        <v>Special allowance</v>
      </c>
      <c r="B12">
        <f>ROUND(IFERROR(INDEX(Register!F$2:F$31,MATCH($B$3,Register!$A$2:$A$31,0)),0)*IFERROR(INDEX(Register!H$2:H$31,MATCH($B$3,Register!$A$2:$A$31,0)),0)/Settings!$B$1,0)</f>
      </c>
      <c r="C12" t="str">
        <v/>
      </c>
      <c r="D12" t="str">
        <v>Professional tax</v>
      </c>
      <c r="E12">
        <f>IFERROR(INDEX(Register!I$2:I$31,MATCH($B$3,Register!$A$2:$A$31,0)),0)</f>
      </c>
    </row>
    <row r="13">
      <c r="A13" t="str">
        <v>Other earnings</v>
      </c>
      <c r="B13">
        <f>ROUND(IFERROR(INDEX(Register!G$2:G$31,MATCH($B$3,Register!$A$2:$A$31,0)),0)*IFERROR(INDEX(Register!H$2:H$31,MATCH($B$3,Register!$A$2:$A$31,0)),0)/Settings!$B$1,0)</f>
      </c>
      <c r="C13" t="str">
        <v/>
      </c>
      <c r="D13" t="str">
        <v>Income tax (TDS)</v>
      </c>
      <c r="E13">
        <f>IFERROR(INDEX(Register!J$2:J$31,MATCH($B$3,Register!$A$2:$A$31,0)),0)</f>
      </c>
    </row>
    <row r="14">
      <c r="A14" t="str">
        <v>Total earnings</v>
      </c>
      <c r="B14">
        <f>SUM(B10:B13)</f>
      </c>
      <c r="C14" t="str">
        <v/>
      </c>
      <c r="D14" t="str">
        <v>Total deductions</v>
      </c>
      <c r="E14">
        <f>SUM(E10:E13)</f>
      </c>
    </row>
    <row r="16">
      <c r="A16" t="str">
        <v>Net pay</v>
      </c>
      <c r="B16">
        <f>B14-E14</f>
      </c>
    </row>
  </sheetData>
  <ignoredErrors>
    <ignoredError numberStoredAsText="1" sqref="A1:E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cols>
    <col min="1" max="1" width="12.83203125" customWidth="1"/>
    <col min="2" max="2" width="22.83203125" customWidth="1"/>
    <col min="3" max="3" width="18.83203125" customWidth="1"/>
    <col min="4" max="4" width="10.83203125" customWidth="1"/>
    <col min="5" max="5" width="10.83203125" customWidth="1"/>
    <col min="6" max="6" width="16.83203125" customWidth="1"/>
    <col min="7" max="7" width="14.83203125" customWidth="1"/>
    <col min="8" max="8" width="10.83203125" customWidth="1"/>
    <col min="9" max="9" width="16.83203125" customWidth="1"/>
    <col min="10" max="10" width="8.83203125" customWidth="1"/>
    <col min="11" max="11" width="18.83203125" customWidth="1"/>
    <col min="12" max="12" width="14.83203125" customWidth="1"/>
    <col min="13" max="13" width="14.83203125" customWidth="1"/>
    <col min="14" max="14" width="14.83203125" customWidth="1"/>
    <col min="15" max="15" width="10.83203125" customWidth="1"/>
    <col min="16" max="16" width="8.83203125" customWidth="1"/>
    <col min="17" max="17" width="16.83203125" customWidth="1"/>
    <col min="18" max="18" width="12.83203125" customWidth="1"/>
  </cols>
  <sheetData>
    <row r="1">
      <c r="A1" t="str">
        <v>Employee ID</v>
      </c>
      <c r="B1" t="str">
        <v>Name</v>
      </c>
      <c r="C1" t="str">
        <v>Designation</v>
      </c>
      <c r="D1" t="str">
        <v>Basic</v>
      </c>
      <c r="E1" t="str">
        <v>HRA</v>
      </c>
      <c r="F1" t="str">
        <v>Special allowance</v>
      </c>
      <c r="G1" t="str">
        <v>Other earnings</v>
      </c>
      <c r="H1" t="str">
        <v>Days paid</v>
      </c>
      <c r="I1" t="str">
        <v>Professional tax</v>
      </c>
      <c r="J1" t="str">
        <v>TDS</v>
      </c>
      <c r="K1" t="str">
        <v>Gross (full month)</v>
      </c>
      <c r="L1" t="str">
        <v>Earned gross</v>
      </c>
      <c r="M1" t="str">
        <v>Earned basic</v>
      </c>
      <c r="N1" t="str">
        <v>PF wages used</v>
      </c>
      <c r="O1" t="str">
        <v>PF (12%)</v>
      </c>
      <c r="P1" t="str">
        <v>ESI</v>
      </c>
      <c r="Q1" t="str">
        <v>Total deductions</v>
      </c>
      <c r="R1" t="str">
        <v>Net pay</v>
      </c>
    </row>
    <row r="2">
      <c r="A2" t="str">
        <v>E001</v>
      </c>
      <c r="B2" t="str">
        <v>Asha Verma</v>
      </c>
      <c r="C2" t="str">
        <v>Accountant</v>
      </c>
      <c r="D2">
        <v>25000</v>
      </c>
      <c r="E2">
        <v>10000</v>
      </c>
      <c r="F2">
        <v>15000</v>
      </c>
      <c r="G2">
        <v>0</v>
      </c>
      <c r="H2">
        <v>30</v>
      </c>
      <c r="I2">
        <v>200</v>
      </c>
      <c r="J2">
        <v>0</v>
      </c>
      <c r="K2">
        <f>IF($A2="","",SUM(D2:G2))</f>
      </c>
      <c r="L2">
        <f>IF($A2="","",ROUND(D2*$H2/Settings!$B$1,0)+ROUND(E2*$H2/Settings!$B$1,0)+ROUND(F2*$H2/Settings!$B$1,0)+ROUND(G2*$H2/Settings!$B$1,0))</f>
      </c>
      <c r="M2">
        <f>IF($A2="","",ROUND(D2*$H2/Settings!$B$1,0))</f>
      </c>
      <c r="N2">
        <f>IF($A2="","",MIN(MAX(M2,ROUND(L2*0.5,0)),Settings!$B$2))</f>
      </c>
      <c r="O2">
        <f>IF($A2="","",ROUND(N2*0.12,0))</f>
      </c>
      <c r="P2">
        <f>IF($A2="","",IF(AND(K2&gt;0,K2&lt;=Settings!$B$3),ROUNDUP(L2*0.0075,0),0))</f>
      </c>
      <c r="Q2">
        <f>IF($A2="","",O2+P2+I2+J2)</f>
      </c>
      <c r="R2">
        <f>IF($A2="","",L2-Q2)</f>
      </c>
    </row>
    <row r="3">
      <c r="A3" t="str">
        <v>E002</v>
      </c>
      <c r="B3" t="str">
        <v>Ravi Kumar</v>
      </c>
      <c r="C3" t="str">
        <v>Executive</v>
      </c>
      <c r="D3">
        <v>12000</v>
      </c>
      <c r="E3">
        <v>4000</v>
      </c>
      <c r="F3">
        <v>3000</v>
      </c>
      <c r="G3">
        <v>0</v>
      </c>
      <c r="H3">
        <v>28</v>
      </c>
      <c r="I3">
        <v>0</v>
      </c>
      <c r="J3">
        <v>0</v>
      </c>
      <c r="K3">
        <f>IF($A3="","",SUM(D3:G3))</f>
      </c>
      <c r="L3">
        <f>IF($A3="","",ROUND(D3*$H3/Settings!$B$1,0)+ROUND(E3*$H3/Settings!$B$1,0)+ROUND(F3*$H3/Settings!$B$1,0)+ROUND(G3*$H3/Settings!$B$1,0))</f>
      </c>
      <c r="M3">
        <f>IF($A3="","",ROUND(D3*$H3/Settings!$B$1,0))</f>
      </c>
      <c r="N3">
        <f>IF($A3="","",MIN(MAX(M3,ROUND(L3*0.5,0)),Settings!$B$2))</f>
      </c>
      <c r="O3">
        <f>IF($A3="","",ROUND(N3*0.12,0))</f>
      </c>
      <c r="P3">
        <f>IF($A3="","",IF(AND(K3&gt;0,K3&lt;=Settings!$B$3),ROUNDUP(L3*0.0075,0),0))</f>
      </c>
      <c r="Q3">
        <f>IF($A3="","",O3+P3+I3+J3)</f>
      </c>
      <c r="R3">
        <f>IF($A3="","",L3-Q3)</f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>
        <f>IF($A4="","",SUM(D4:G4))</f>
      </c>
      <c r="L4">
        <f>IF($A4="","",ROUND(D4*$H4/Settings!$B$1,0)+ROUND(E4*$H4/Settings!$B$1,0)+ROUND(F4*$H4/Settings!$B$1,0)+ROUND(G4*$H4/Settings!$B$1,0))</f>
      </c>
      <c r="M4">
        <f>IF($A4="","",ROUND(D4*$H4/Settings!$B$1,0))</f>
      </c>
      <c r="N4">
        <f>IF($A4="","",MIN(MAX(M4,ROUND(L4*0.5,0)),Settings!$B$2))</f>
      </c>
      <c r="O4">
        <f>IF($A4="","",ROUND(N4*0.12,0))</f>
      </c>
      <c r="P4">
        <f>IF($A4="","",IF(AND(K4&gt;0,K4&lt;=Settings!$B$3),ROUNDUP(L4*0.0075,0),0))</f>
      </c>
      <c r="Q4">
        <f>IF($A4="","",O4+P4+I4+J4)</f>
      </c>
      <c r="R4">
        <f>IF($A4="","",L4-Q4)</f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>
        <f>IF($A5="","",SUM(D5:G5))</f>
      </c>
      <c r="L5">
        <f>IF($A5="","",ROUND(D5*$H5/Settings!$B$1,0)+ROUND(E5*$H5/Settings!$B$1,0)+ROUND(F5*$H5/Settings!$B$1,0)+ROUND(G5*$H5/Settings!$B$1,0))</f>
      </c>
      <c r="M5">
        <f>IF($A5="","",ROUND(D5*$H5/Settings!$B$1,0))</f>
      </c>
      <c r="N5">
        <f>IF($A5="","",MIN(MAX(M5,ROUND(L5*0.5,0)),Settings!$B$2))</f>
      </c>
      <c r="O5">
        <f>IF($A5="","",ROUND(N5*0.12,0))</f>
      </c>
      <c r="P5">
        <f>IF($A5="","",IF(AND(K5&gt;0,K5&lt;=Settings!$B$3),ROUNDUP(L5*0.0075,0),0))</f>
      </c>
      <c r="Q5">
        <f>IF($A5="","",O5+P5+I5+J5)</f>
      </c>
      <c r="R5">
        <f>IF($A5="","",L5-Q5)</f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>
        <f>IF($A6="","",SUM(D6:G6))</f>
      </c>
      <c r="L6">
        <f>IF($A6="","",ROUND(D6*$H6/Settings!$B$1,0)+ROUND(E6*$H6/Settings!$B$1,0)+ROUND(F6*$H6/Settings!$B$1,0)+ROUND(G6*$H6/Settings!$B$1,0))</f>
      </c>
      <c r="M6">
        <f>IF($A6="","",ROUND(D6*$H6/Settings!$B$1,0))</f>
      </c>
      <c r="N6">
        <f>IF($A6="","",MIN(MAX(M6,ROUND(L6*0.5,0)),Settings!$B$2))</f>
      </c>
      <c r="O6">
        <f>IF($A6="","",ROUND(N6*0.12,0))</f>
      </c>
      <c r="P6">
        <f>IF($A6="","",IF(AND(K6&gt;0,K6&lt;=Settings!$B$3),ROUNDUP(L6*0.0075,0),0))</f>
      </c>
      <c r="Q6">
        <f>IF($A6="","",O6+P6+I6+J6)</f>
      </c>
      <c r="R6">
        <f>IF($A6="","",L6-Q6)</f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>
        <f>IF($A7="","",SUM(D7:G7))</f>
      </c>
      <c r="L7">
        <f>IF($A7="","",ROUND(D7*$H7/Settings!$B$1,0)+ROUND(E7*$H7/Settings!$B$1,0)+ROUND(F7*$H7/Settings!$B$1,0)+ROUND(G7*$H7/Settings!$B$1,0))</f>
      </c>
      <c r="M7">
        <f>IF($A7="","",ROUND(D7*$H7/Settings!$B$1,0))</f>
      </c>
      <c r="N7">
        <f>IF($A7="","",MIN(MAX(M7,ROUND(L7*0.5,0)),Settings!$B$2))</f>
      </c>
      <c r="O7">
        <f>IF($A7="","",ROUND(N7*0.12,0))</f>
      </c>
      <c r="P7">
        <f>IF($A7="","",IF(AND(K7&gt;0,K7&lt;=Settings!$B$3),ROUNDUP(L7*0.0075,0),0))</f>
      </c>
      <c r="Q7">
        <f>IF($A7="","",O7+P7+I7+J7)</f>
      </c>
      <c r="R7">
        <f>IF($A7="","",L7-Q7)</f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>
        <f>IF($A8="","",SUM(D8:G8))</f>
      </c>
      <c r="L8">
        <f>IF($A8="","",ROUND(D8*$H8/Settings!$B$1,0)+ROUND(E8*$H8/Settings!$B$1,0)+ROUND(F8*$H8/Settings!$B$1,0)+ROUND(G8*$H8/Settings!$B$1,0))</f>
      </c>
      <c r="M8">
        <f>IF($A8="","",ROUND(D8*$H8/Settings!$B$1,0))</f>
      </c>
      <c r="N8">
        <f>IF($A8="","",MIN(MAX(M8,ROUND(L8*0.5,0)),Settings!$B$2))</f>
      </c>
      <c r="O8">
        <f>IF($A8="","",ROUND(N8*0.12,0))</f>
      </c>
      <c r="P8">
        <f>IF($A8="","",IF(AND(K8&gt;0,K8&lt;=Settings!$B$3),ROUNDUP(L8*0.0075,0),0))</f>
      </c>
      <c r="Q8">
        <f>IF($A8="","",O8+P8+I8+J8)</f>
      </c>
      <c r="R8">
        <f>IF($A8="","",L8-Q8)</f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>
        <f>IF($A9="","",SUM(D9:G9))</f>
      </c>
      <c r="L9">
        <f>IF($A9="","",ROUND(D9*$H9/Settings!$B$1,0)+ROUND(E9*$H9/Settings!$B$1,0)+ROUND(F9*$H9/Settings!$B$1,0)+ROUND(G9*$H9/Settings!$B$1,0))</f>
      </c>
      <c r="M9">
        <f>IF($A9="","",ROUND(D9*$H9/Settings!$B$1,0))</f>
      </c>
      <c r="N9">
        <f>IF($A9="","",MIN(MAX(M9,ROUND(L9*0.5,0)),Settings!$B$2))</f>
      </c>
      <c r="O9">
        <f>IF($A9="","",ROUND(N9*0.12,0))</f>
      </c>
      <c r="P9">
        <f>IF($A9="","",IF(AND(K9&gt;0,K9&lt;=Settings!$B$3),ROUNDUP(L9*0.0075,0),0))</f>
      </c>
      <c r="Q9">
        <f>IF($A9="","",O9+P9+I9+J9)</f>
      </c>
      <c r="R9">
        <f>IF($A9="","",L9-Q9)</f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>
        <f>IF($A10="","",SUM(D10:G10))</f>
      </c>
      <c r="L10">
        <f>IF($A10="","",ROUND(D10*$H10/Settings!$B$1,0)+ROUND(E10*$H10/Settings!$B$1,0)+ROUND(F10*$H10/Settings!$B$1,0)+ROUND(G10*$H10/Settings!$B$1,0))</f>
      </c>
      <c r="M10">
        <f>IF($A10="","",ROUND(D10*$H10/Settings!$B$1,0))</f>
      </c>
      <c r="N10">
        <f>IF($A10="","",MIN(MAX(M10,ROUND(L10*0.5,0)),Settings!$B$2))</f>
      </c>
      <c r="O10">
        <f>IF($A10="","",ROUND(N10*0.12,0))</f>
      </c>
      <c r="P10">
        <f>IF($A10="","",IF(AND(K10&gt;0,K10&lt;=Settings!$B$3),ROUNDUP(L10*0.0075,0),0))</f>
      </c>
      <c r="Q10">
        <f>IF($A10="","",O10+P10+I10+J10)</f>
      </c>
      <c r="R10">
        <f>IF($A10="","",L10-Q10)</f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>
        <f>IF($A11="","",SUM(D11:G11))</f>
      </c>
      <c r="L11">
        <f>IF($A11="","",ROUND(D11*$H11/Settings!$B$1,0)+ROUND(E11*$H11/Settings!$B$1,0)+ROUND(F11*$H11/Settings!$B$1,0)+ROUND(G11*$H11/Settings!$B$1,0))</f>
      </c>
      <c r="M11">
        <f>IF($A11="","",ROUND(D11*$H11/Settings!$B$1,0))</f>
      </c>
      <c r="N11">
        <f>IF($A11="","",MIN(MAX(M11,ROUND(L11*0.5,0)),Settings!$B$2))</f>
      </c>
      <c r="O11">
        <f>IF($A11="","",ROUND(N11*0.12,0))</f>
      </c>
      <c r="P11">
        <f>IF($A11="","",IF(AND(K11&gt;0,K11&lt;=Settings!$B$3),ROUNDUP(L11*0.0075,0),0))</f>
      </c>
      <c r="Q11">
        <f>IF($A11="","",O11+P11+I11+J11)</f>
      </c>
      <c r="R11">
        <f>IF($A11="","",L11-Q11)</f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>
        <f>IF($A12="","",SUM(D12:G12))</f>
      </c>
      <c r="L12">
        <f>IF($A12="","",ROUND(D12*$H12/Settings!$B$1,0)+ROUND(E12*$H12/Settings!$B$1,0)+ROUND(F12*$H12/Settings!$B$1,0)+ROUND(G12*$H12/Settings!$B$1,0))</f>
      </c>
      <c r="M12">
        <f>IF($A12="","",ROUND(D12*$H12/Settings!$B$1,0))</f>
      </c>
      <c r="N12">
        <f>IF($A12="","",MIN(MAX(M12,ROUND(L12*0.5,0)),Settings!$B$2))</f>
      </c>
      <c r="O12">
        <f>IF($A12="","",ROUND(N12*0.12,0))</f>
      </c>
      <c r="P12">
        <f>IF($A12="","",IF(AND(K12&gt;0,K12&lt;=Settings!$B$3),ROUNDUP(L12*0.0075,0),0))</f>
      </c>
      <c r="Q12">
        <f>IF($A12="","",O12+P12+I12+J12)</f>
      </c>
      <c r="R12">
        <f>IF($A12="","",L12-Q12)</f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>
        <f>IF($A13="","",SUM(D13:G13))</f>
      </c>
      <c r="L13">
        <f>IF($A13="","",ROUND(D13*$H13/Settings!$B$1,0)+ROUND(E13*$H13/Settings!$B$1,0)+ROUND(F13*$H13/Settings!$B$1,0)+ROUND(G13*$H13/Settings!$B$1,0))</f>
      </c>
      <c r="M13">
        <f>IF($A13="","",ROUND(D13*$H13/Settings!$B$1,0))</f>
      </c>
      <c r="N13">
        <f>IF($A13="","",MIN(MAX(M13,ROUND(L13*0.5,0)),Settings!$B$2))</f>
      </c>
      <c r="O13">
        <f>IF($A13="","",ROUND(N13*0.12,0))</f>
      </c>
      <c r="P13">
        <f>IF($A13="","",IF(AND(K13&gt;0,K13&lt;=Settings!$B$3),ROUNDUP(L13*0.0075,0),0))</f>
      </c>
      <c r="Q13">
        <f>IF($A13="","",O13+P13+I13+J13)</f>
      </c>
      <c r="R13">
        <f>IF($A13="","",L13-Q13)</f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>
        <f>IF($A14="","",SUM(D14:G14))</f>
      </c>
      <c r="L14">
        <f>IF($A14="","",ROUND(D14*$H14/Settings!$B$1,0)+ROUND(E14*$H14/Settings!$B$1,0)+ROUND(F14*$H14/Settings!$B$1,0)+ROUND(G14*$H14/Settings!$B$1,0))</f>
      </c>
      <c r="M14">
        <f>IF($A14="","",ROUND(D14*$H14/Settings!$B$1,0))</f>
      </c>
      <c r="N14">
        <f>IF($A14="","",MIN(MAX(M14,ROUND(L14*0.5,0)),Settings!$B$2))</f>
      </c>
      <c r="O14">
        <f>IF($A14="","",ROUND(N14*0.12,0))</f>
      </c>
      <c r="P14">
        <f>IF($A14="","",IF(AND(K14&gt;0,K14&lt;=Settings!$B$3),ROUNDUP(L14*0.0075,0),0))</f>
      </c>
      <c r="Q14">
        <f>IF($A14="","",O14+P14+I14+J14)</f>
      </c>
      <c r="R14">
        <f>IF($A14="","",L14-Q14)</f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>
        <f>IF($A15="","",SUM(D15:G15))</f>
      </c>
      <c r="L15">
        <f>IF($A15="","",ROUND(D15*$H15/Settings!$B$1,0)+ROUND(E15*$H15/Settings!$B$1,0)+ROUND(F15*$H15/Settings!$B$1,0)+ROUND(G15*$H15/Settings!$B$1,0))</f>
      </c>
      <c r="M15">
        <f>IF($A15="","",ROUND(D15*$H15/Settings!$B$1,0))</f>
      </c>
      <c r="N15">
        <f>IF($A15="","",MIN(MAX(M15,ROUND(L15*0.5,0)),Settings!$B$2))</f>
      </c>
      <c r="O15">
        <f>IF($A15="","",ROUND(N15*0.12,0))</f>
      </c>
      <c r="P15">
        <f>IF($A15="","",IF(AND(K15&gt;0,K15&lt;=Settings!$B$3),ROUNDUP(L15*0.0075,0),0))</f>
      </c>
      <c r="Q15">
        <f>IF($A15="","",O15+P15+I15+J15)</f>
      </c>
      <c r="R15">
        <f>IF($A15="","",L15-Q15)</f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>
        <f>IF($A16="","",SUM(D16:G16))</f>
      </c>
      <c r="L16">
        <f>IF($A16="","",ROUND(D16*$H16/Settings!$B$1,0)+ROUND(E16*$H16/Settings!$B$1,0)+ROUND(F16*$H16/Settings!$B$1,0)+ROUND(G16*$H16/Settings!$B$1,0))</f>
      </c>
      <c r="M16">
        <f>IF($A16="","",ROUND(D16*$H16/Settings!$B$1,0))</f>
      </c>
      <c r="N16">
        <f>IF($A16="","",MIN(MAX(M16,ROUND(L16*0.5,0)),Settings!$B$2))</f>
      </c>
      <c r="O16">
        <f>IF($A16="","",ROUND(N16*0.12,0))</f>
      </c>
      <c r="P16">
        <f>IF($A16="","",IF(AND(K16&gt;0,K16&lt;=Settings!$B$3),ROUNDUP(L16*0.0075,0),0))</f>
      </c>
      <c r="Q16">
        <f>IF($A16="","",O16+P16+I16+J16)</f>
      </c>
      <c r="R16">
        <f>IF($A16="","",L16-Q16)</f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>
        <f>IF($A17="","",SUM(D17:G17))</f>
      </c>
      <c r="L17">
        <f>IF($A17="","",ROUND(D17*$H17/Settings!$B$1,0)+ROUND(E17*$H17/Settings!$B$1,0)+ROUND(F17*$H17/Settings!$B$1,0)+ROUND(G17*$H17/Settings!$B$1,0))</f>
      </c>
      <c r="M17">
        <f>IF($A17="","",ROUND(D17*$H17/Settings!$B$1,0))</f>
      </c>
      <c r="N17">
        <f>IF($A17="","",MIN(MAX(M17,ROUND(L17*0.5,0)),Settings!$B$2))</f>
      </c>
      <c r="O17">
        <f>IF($A17="","",ROUND(N17*0.12,0))</f>
      </c>
      <c r="P17">
        <f>IF($A17="","",IF(AND(K17&gt;0,K17&lt;=Settings!$B$3),ROUNDUP(L17*0.0075,0),0))</f>
      </c>
      <c r="Q17">
        <f>IF($A17="","",O17+P17+I17+J17)</f>
      </c>
      <c r="R17">
        <f>IF($A17="","",L17-Q17)</f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>
        <f>IF($A18="","",SUM(D18:G18))</f>
      </c>
      <c r="L18">
        <f>IF($A18="","",ROUND(D18*$H18/Settings!$B$1,0)+ROUND(E18*$H18/Settings!$B$1,0)+ROUND(F18*$H18/Settings!$B$1,0)+ROUND(G18*$H18/Settings!$B$1,0))</f>
      </c>
      <c r="M18">
        <f>IF($A18="","",ROUND(D18*$H18/Settings!$B$1,0))</f>
      </c>
      <c r="N18">
        <f>IF($A18="","",MIN(MAX(M18,ROUND(L18*0.5,0)),Settings!$B$2))</f>
      </c>
      <c r="O18">
        <f>IF($A18="","",ROUND(N18*0.12,0))</f>
      </c>
      <c r="P18">
        <f>IF($A18="","",IF(AND(K18&gt;0,K18&lt;=Settings!$B$3),ROUNDUP(L18*0.0075,0),0))</f>
      </c>
      <c r="Q18">
        <f>IF($A18="","",O18+P18+I18+J18)</f>
      </c>
      <c r="R18">
        <f>IF($A18="","",L18-Q18)</f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>
        <f>IF($A19="","",SUM(D19:G19))</f>
      </c>
      <c r="L19">
        <f>IF($A19="","",ROUND(D19*$H19/Settings!$B$1,0)+ROUND(E19*$H19/Settings!$B$1,0)+ROUND(F19*$H19/Settings!$B$1,0)+ROUND(G19*$H19/Settings!$B$1,0))</f>
      </c>
      <c r="M19">
        <f>IF($A19="","",ROUND(D19*$H19/Settings!$B$1,0))</f>
      </c>
      <c r="N19">
        <f>IF($A19="","",MIN(MAX(M19,ROUND(L19*0.5,0)),Settings!$B$2))</f>
      </c>
      <c r="O19">
        <f>IF($A19="","",ROUND(N19*0.12,0))</f>
      </c>
      <c r="P19">
        <f>IF($A19="","",IF(AND(K19&gt;0,K19&lt;=Settings!$B$3),ROUNDUP(L19*0.0075,0),0))</f>
      </c>
      <c r="Q19">
        <f>IF($A19="","",O19+P19+I19+J19)</f>
      </c>
      <c r="R19">
        <f>IF($A19="","",L19-Q19)</f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>
        <f>IF($A20="","",SUM(D20:G20))</f>
      </c>
      <c r="L20">
        <f>IF($A20="","",ROUND(D20*$H20/Settings!$B$1,0)+ROUND(E20*$H20/Settings!$B$1,0)+ROUND(F20*$H20/Settings!$B$1,0)+ROUND(G20*$H20/Settings!$B$1,0))</f>
      </c>
      <c r="M20">
        <f>IF($A20="","",ROUND(D20*$H20/Settings!$B$1,0))</f>
      </c>
      <c r="N20">
        <f>IF($A20="","",MIN(MAX(M20,ROUND(L20*0.5,0)),Settings!$B$2))</f>
      </c>
      <c r="O20">
        <f>IF($A20="","",ROUND(N20*0.12,0))</f>
      </c>
      <c r="P20">
        <f>IF($A20="","",IF(AND(K20&gt;0,K20&lt;=Settings!$B$3),ROUNDUP(L20*0.0075,0),0))</f>
      </c>
      <c r="Q20">
        <f>IF($A20="","",O20+P20+I20+J20)</f>
      </c>
      <c r="R20">
        <f>IF($A20="","",L20-Q20)</f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>
        <f>IF($A21="","",SUM(D21:G21))</f>
      </c>
      <c r="L21">
        <f>IF($A21="","",ROUND(D21*$H21/Settings!$B$1,0)+ROUND(E21*$H21/Settings!$B$1,0)+ROUND(F21*$H21/Settings!$B$1,0)+ROUND(G21*$H21/Settings!$B$1,0))</f>
      </c>
      <c r="M21">
        <f>IF($A21="","",ROUND(D21*$H21/Settings!$B$1,0))</f>
      </c>
      <c r="N21">
        <f>IF($A21="","",MIN(MAX(M21,ROUND(L21*0.5,0)),Settings!$B$2))</f>
      </c>
      <c r="O21">
        <f>IF($A21="","",ROUND(N21*0.12,0))</f>
      </c>
      <c r="P21">
        <f>IF($A21="","",IF(AND(K21&gt;0,K21&lt;=Settings!$B$3),ROUNDUP(L21*0.0075,0),0))</f>
      </c>
      <c r="Q21">
        <f>IF($A21="","",O21+P21+I21+J21)</f>
      </c>
      <c r="R21">
        <f>IF($A21="","",L21-Q21)</f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>
        <f>IF($A22="","",SUM(D22:G22))</f>
      </c>
      <c r="L22">
        <f>IF($A22="","",ROUND(D22*$H22/Settings!$B$1,0)+ROUND(E22*$H22/Settings!$B$1,0)+ROUND(F22*$H22/Settings!$B$1,0)+ROUND(G22*$H22/Settings!$B$1,0))</f>
      </c>
      <c r="M22">
        <f>IF($A22="","",ROUND(D22*$H22/Settings!$B$1,0))</f>
      </c>
      <c r="N22">
        <f>IF($A22="","",MIN(MAX(M22,ROUND(L22*0.5,0)),Settings!$B$2))</f>
      </c>
      <c r="O22">
        <f>IF($A22="","",ROUND(N22*0.12,0))</f>
      </c>
      <c r="P22">
        <f>IF($A22="","",IF(AND(K22&gt;0,K22&lt;=Settings!$B$3),ROUNDUP(L22*0.0075,0),0))</f>
      </c>
      <c r="Q22">
        <f>IF($A22="","",O22+P22+I22+J22)</f>
      </c>
      <c r="R22">
        <f>IF($A22="","",L22-Q22)</f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>
        <f>IF($A23="","",SUM(D23:G23))</f>
      </c>
      <c r="L23">
        <f>IF($A23="","",ROUND(D23*$H23/Settings!$B$1,0)+ROUND(E23*$H23/Settings!$B$1,0)+ROUND(F23*$H23/Settings!$B$1,0)+ROUND(G23*$H23/Settings!$B$1,0))</f>
      </c>
      <c r="M23">
        <f>IF($A23="","",ROUND(D23*$H23/Settings!$B$1,0))</f>
      </c>
      <c r="N23">
        <f>IF($A23="","",MIN(MAX(M23,ROUND(L23*0.5,0)),Settings!$B$2))</f>
      </c>
      <c r="O23">
        <f>IF($A23="","",ROUND(N23*0.12,0))</f>
      </c>
      <c r="P23">
        <f>IF($A23="","",IF(AND(K23&gt;0,K23&lt;=Settings!$B$3),ROUNDUP(L23*0.0075,0),0))</f>
      </c>
      <c r="Q23">
        <f>IF($A23="","",O23+P23+I23+J23)</f>
      </c>
      <c r="R23">
        <f>IF($A23="","",L23-Q23)</f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>
        <f>IF($A24="","",SUM(D24:G24))</f>
      </c>
      <c r="L24">
        <f>IF($A24="","",ROUND(D24*$H24/Settings!$B$1,0)+ROUND(E24*$H24/Settings!$B$1,0)+ROUND(F24*$H24/Settings!$B$1,0)+ROUND(G24*$H24/Settings!$B$1,0))</f>
      </c>
      <c r="M24">
        <f>IF($A24="","",ROUND(D24*$H24/Settings!$B$1,0))</f>
      </c>
      <c r="N24">
        <f>IF($A24="","",MIN(MAX(M24,ROUND(L24*0.5,0)),Settings!$B$2))</f>
      </c>
      <c r="O24">
        <f>IF($A24="","",ROUND(N24*0.12,0))</f>
      </c>
      <c r="P24">
        <f>IF($A24="","",IF(AND(K24&gt;0,K24&lt;=Settings!$B$3),ROUNDUP(L24*0.0075,0),0))</f>
      </c>
      <c r="Q24">
        <f>IF($A24="","",O24+P24+I24+J24)</f>
      </c>
      <c r="R24">
        <f>IF($A24="","",L24-Q24)</f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>
        <f>IF($A25="","",SUM(D25:G25))</f>
      </c>
      <c r="L25">
        <f>IF($A25="","",ROUND(D25*$H25/Settings!$B$1,0)+ROUND(E25*$H25/Settings!$B$1,0)+ROUND(F25*$H25/Settings!$B$1,0)+ROUND(G25*$H25/Settings!$B$1,0))</f>
      </c>
      <c r="M25">
        <f>IF($A25="","",ROUND(D25*$H25/Settings!$B$1,0))</f>
      </c>
      <c r="N25">
        <f>IF($A25="","",MIN(MAX(M25,ROUND(L25*0.5,0)),Settings!$B$2))</f>
      </c>
      <c r="O25">
        <f>IF($A25="","",ROUND(N25*0.12,0))</f>
      </c>
      <c r="P25">
        <f>IF($A25="","",IF(AND(K25&gt;0,K25&lt;=Settings!$B$3),ROUNDUP(L25*0.0075,0),0))</f>
      </c>
      <c r="Q25">
        <f>IF($A25="","",O25+P25+I25+J25)</f>
      </c>
      <c r="R25">
        <f>IF($A25="","",L25-Q25)</f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>
        <f>IF($A26="","",SUM(D26:G26))</f>
      </c>
      <c r="L26">
        <f>IF($A26="","",ROUND(D26*$H26/Settings!$B$1,0)+ROUND(E26*$H26/Settings!$B$1,0)+ROUND(F26*$H26/Settings!$B$1,0)+ROUND(G26*$H26/Settings!$B$1,0))</f>
      </c>
      <c r="M26">
        <f>IF($A26="","",ROUND(D26*$H26/Settings!$B$1,0))</f>
      </c>
      <c r="N26">
        <f>IF($A26="","",MIN(MAX(M26,ROUND(L26*0.5,0)),Settings!$B$2))</f>
      </c>
      <c r="O26">
        <f>IF($A26="","",ROUND(N26*0.12,0))</f>
      </c>
      <c r="P26">
        <f>IF($A26="","",IF(AND(K26&gt;0,K26&lt;=Settings!$B$3),ROUNDUP(L26*0.0075,0),0))</f>
      </c>
      <c r="Q26">
        <f>IF($A26="","",O26+P26+I26+J26)</f>
      </c>
      <c r="R26">
        <f>IF($A26="","",L26-Q26)</f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>
        <f>IF($A27="","",SUM(D27:G27))</f>
      </c>
      <c r="L27">
        <f>IF($A27="","",ROUND(D27*$H27/Settings!$B$1,0)+ROUND(E27*$H27/Settings!$B$1,0)+ROUND(F27*$H27/Settings!$B$1,0)+ROUND(G27*$H27/Settings!$B$1,0))</f>
      </c>
      <c r="M27">
        <f>IF($A27="","",ROUND(D27*$H27/Settings!$B$1,0))</f>
      </c>
      <c r="N27">
        <f>IF($A27="","",MIN(MAX(M27,ROUND(L27*0.5,0)),Settings!$B$2))</f>
      </c>
      <c r="O27">
        <f>IF($A27="","",ROUND(N27*0.12,0))</f>
      </c>
      <c r="P27">
        <f>IF($A27="","",IF(AND(K27&gt;0,K27&lt;=Settings!$B$3),ROUNDUP(L27*0.0075,0),0))</f>
      </c>
      <c r="Q27">
        <f>IF($A27="","",O27+P27+I27+J27)</f>
      </c>
      <c r="R27">
        <f>IF($A27="","",L27-Q27)</f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>
        <f>IF($A28="","",SUM(D28:G28))</f>
      </c>
      <c r="L28">
        <f>IF($A28="","",ROUND(D28*$H28/Settings!$B$1,0)+ROUND(E28*$H28/Settings!$B$1,0)+ROUND(F28*$H28/Settings!$B$1,0)+ROUND(G28*$H28/Settings!$B$1,0))</f>
      </c>
      <c r="M28">
        <f>IF($A28="","",ROUND(D28*$H28/Settings!$B$1,0))</f>
      </c>
      <c r="N28">
        <f>IF($A28="","",MIN(MAX(M28,ROUND(L28*0.5,0)),Settings!$B$2))</f>
      </c>
      <c r="O28">
        <f>IF($A28="","",ROUND(N28*0.12,0))</f>
      </c>
      <c r="P28">
        <f>IF($A28="","",IF(AND(K28&gt;0,K28&lt;=Settings!$B$3),ROUNDUP(L28*0.0075,0),0))</f>
      </c>
      <c r="Q28">
        <f>IF($A28="","",O28+P28+I28+J28)</f>
      </c>
      <c r="R28">
        <f>IF($A28="","",L28-Q28)</f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>
        <f>IF($A29="","",SUM(D29:G29))</f>
      </c>
      <c r="L29">
        <f>IF($A29="","",ROUND(D29*$H29/Settings!$B$1,0)+ROUND(E29*$H29/Settings!$B$1,0)+ROUND(F29*$H29/Settings!$B$1,0)+ROUND(G29*$H29/Settings!$B$1,0))</f>
      </c>
      <c r="M29">
        <f>IF($A29="","",ROUND(D29*$H29/Settings!$B$1,0))</f>
      </c>
      <c r="N29">
        <f>IF($A29="","",MIN(MAX(M29,ROUND(L29*0.5,0)),Settings!$B$2))</f>
      </c>
      <c r="O29">
        <f>IF($A29="","",ROUND(N29*0.12,0))</f>
      </c>
      <c r="P29">
        <f>IF($A29="","",IF(AND(K29&gt;0,K29&lt;=Settings!$B$3),ROUNDUP(L29*0.0075,0),0))</f>
      </c>
      <c r="Q29">
        <f>IF($A29="","",O29+P29+I29+J29)</f>
      </c>
      <c r="R29">
        <f>IF($A29="","",L29-Q29)</f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>
        <f>IF($A30="","",SUM(D30:G30))</f>
      </c>
      <c r="L30">
        <f>IF($A30="","",ROUND(D30*$H30/Settings!$B$1,0)+ROUND(E30*$H30/Settings!$B$1,0)+ROUND(F30*$H30/Settings!$B$1,0)+ROUND(G30*$H30/Settings!$B$1,0))</f>
      </c>
      <c r="M30">
        <f>IF($A30="","",ROUND(D30*$H30/Settings!$B$1,0))</f>
      </c>
      <c r="N30">
        <f>IF($A30="","",MIN(MAX(M30,ROUND(L30*0.5,0)),Settings!$B$2))</f>
      </c>
      <c r="O30">
        <f>IF($A30="","",ROUND(N30*0.12,0))</f>
      </c>
      <c r="P30">
        <f>IF($A30="","",IF(AND(K30&gt;0,K30&lt;=Settings!$B$3),ROUNDUP(L30*0.0075,0),0))</f>
      </c>
      <c r="Q30">
        <f>IF($A30="","",O30+P30+I30+J30)</f>
      </c>
      <c r="R30">
        <f>IF($A30="","",L30-Q30)</f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>
        <f>IF($A31="","",SUM(D31:G31))</f>
      </c>
      <c r="L31">
        <f>IF($A31="","",ROUND(D31*$H31/Settings!$B$1,0)+ROUND(E31*$H31/Settings!$B$1,0)+ROUND(F31*$H31/Settings!$B$1,0)+ROUND(G31*$H31/Settings!$B$1,0))</f>
      </c>
      <c r="M31">
        <f>IF($A31="","",ROUND(D31*$H31/Settings!$B$1,0))</f>
      </c>
      <c r="N31">
        <f>IF($A31="","",MIN(MAX(M31,ROUND(L31*0.5,0)),Settings!$B$2))</f>
      </c>
      <c r="O31">
        <f>IF($A31="","",ROUND(N31*0.12,0))</f>
      </c>
      <c r="P31">
        <f>IF($A31="","",IF(AND(K31&gt;0,K31&lt;=Settings!$B$3),ROUNDUP(L31*0.0075,0),0))</f>
      </c>
      <c r="Q31">
        <f>IF($A31="","",O31+P31+I31+J31)</f>
      </c>
      <c r="R31">
        <f>IF($A31="","",L31-Q31)</f>
      </c>
    </row>
  </sheetData>
  <ignoredErrors>
    <ignoredError numberStoredAsText="1" sqref="A1:R3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52.83203125" customWidth="1"/>
    <col min="2" max="2" width="22.83203125" customWidth="1"/>
  </cols>
  <sheetData>
    <row r="1">
      <c r="A1" t="str">
        <v>Days in month</v>
      </c>
      <c r="B1">
        <v>30</v>
      </c>
    </row>
    <row r="2">
      <c r="A2" t="str">
        <v>PF wage ceiling (INR, Rs 25,000 from 17 Sep 2026)</v>
      </c>
      <c r="B2">
        <v>25000</v>
      </c>
    </row>
    <row r="3">
      <c r="A3" t="str">
        <v>ESI gross limit (INR)</v>
      </c>
      <c r="B3">
        <v>21000</v>
      </c>
    </row>
    <row r="4">
      <c r="A4" t="str">
        <v>Pay month (text)</v>
      </c>
      <c r="B4" t="str">
        <v>November 2026</v>
      </c>
    </row>
    <row r="5">
      <c r="A5" t="str">
        <v>Company name</v>
      </c>
      <c r="B5" t="str">
        <v/>
      </c>
    </row>
    <row r="7">
      <c r="A7" t="str">
        <v>Register sheet: fill one row per employee . PF here is 12% of PF wages capped at the ceiling with the 50% wage rule. For no-PF staff set PF manually or use the India single-slip template.</v>
      </c>
    </row>
  </sheetData>
  <ignoredErrors>
    <ignoredError numberStoredAsText="1" sqref="A1:B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Slip</vt:lpstr>
      <vt:lpstr>Register</vt:lpstr>
      <vt:lpstr>Settings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